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S:\Projekti\PLOČNIK BERIČEVO-BRINJE, PP2024\2323_PLOČNIK BRINJE-BERIČEVO_PZI_2025-06-19 - KONČNI PZI\POPISI ZA RAZPIS 2026\"/>
    </mc:Choice>
  </mc:AlternateContent>
  <xr:revisionPtr revIDLastSave="0" documentId="13_ncr:1_{C575494D-4753-4D68-93EE-A539E1F9A3E7}" xr6:coauthVersionLast="36" xr6:coauthVersionMax="36" xr10:uidLastSave="{00000000-0000-0000-0000-000000000000}"/>
  <bookViews>
    <workbookView xWindow="13695" yWindow="-15" windowWidth="14310" windowHeight="12405" tabRatio="878" xr2:uid="{00000000-000D-0000-FFFF-FFFF00000000}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GRADBENA IN OBRTNIŠKA DELA" sheetId="7" r:id="rId6"/>
    <sheet name="6. OPREMA CEST" sheetId="8" r:id="rId7"/>
    <sheet name="7. TUJE STORITVE" sheetId="9" r:id="rId8"/>
  </sheets>
  <definedNames>
    <definedName name="_1.1_Geodetska_dela">'1. PREDDELA'!$B$6</definedName>
    <definedName name="_1.2_Čiščenje_terena">'1. PREDDELA'!$B$13</definedName>
    <definedName name="_1.3_Ostala_preddela">'1. PREDDELA'!$B$51</definedName>
    <definedName name="_1.4_Predhodna_dela">'1. PREDDELA'!#REF!</definedName>
    <definedName name="_1.5_Geotehnika_predorov">'1. PREDDELA'!#REF!</definedName>
    <definedName name="_1_preddela_1" localSheetId="1">'1. PREDDELA'!$B$2:$F$57</definedName>
    <definedName name="_1_preddela_1" localSheetId="2">'2. ZEMELJSKA DELA'!$B$2:$F$42</definedName>
    <definedName name="_1_preddela_1" localSheetId="3">'3. VOZIŠČNE KONSTRUKCIJE'!$B$2:$F$56</definedName>
    <definedName name="_1_preddela_1" localSheetId="4">'4. ODVODNJAVANJE'!$B$2:$F$30</definedName>
    <definedName name="_1_preddela_1" localSheetId="5">'5. GRADBENA IN OBRTNIŠKA DELA'!$B$2:$F$26</definedName>
    <definedName name="_1_preddela_1" localSheetId="6">'6. OPREMA CEST'!$B$2:$F$30</definedName>
    <definedName name="_1_preddela_1" localSheetId="7">'7. TUJE STORITVE'!$B$2:$F$29</definedName>
    <definedName name="_2.1_Izkopi">'2. ZEMELJSKA DELA'!$B$6</definedName>
    <definedName name="_2.2_Planum_tal">'2. ZEMELJSKA DELA'!$B$13</definedName>
    <definedName name="_2.3_ločilne_drenažne_filterske_plasti">'2. ZEMELJSKA DELA'!$B$19</definedName>
    <definedName name="_2.4_Nasipi_zasipi_posteljica">'2. ZEMELJSKA DELA'!$B$23</definedName>
    <definedName name="_2.5_Brežine_zelenice">'2. ZEMELJSKA DELA'!$B$29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DELA'!$B$34</definedName>
    <definedName name="_3.1_Nosilne_plasti">'3. VOZIŠČNE KONSTRUKCIJE'!$B$6</definedName>
    <definedName name="_3.2_Obrabne_plasti">'3. VOZIŠČNE KONSTRUKCIJE'!$B$17</definedName>
    <definedName name="_3.3_Vezane_nosilne_in_obrabne_plasti">'3. VOZIŠČNE KONSTRUKCIJE'!#REF!</definedName>
    <definedName name="_3.4_Tlakovane_obrabne_plasti">'3. VOZIŠČNE KONSTRUKCIJE'!$B$33</definedName>
    <definedName name="_3.5_Robni_elementi_vozišč">'3. VOZIŠČNE KONSTRUKCIJE'!$B$39</definedName>
    <definedName name="_4.1_Površinsko_odvodnjavanje">'4. ODVODNJAVANJE'!$B$6</definedName>
    <definedName name="_4.2_Drenaže">'4. ODVODNJAVANJE'!#REF!</definedName>
    <definedName name="_4.3_Kanalizacija">'4. ODVODNJAVANJE'!$B$14</definedName>
    <definedName name="_4.4_Jaški">'4. ODVODNJAVANJE'!$B$23</definedName>
    <definedName name="_4.5_Prepusti">'4. ODVODNJAVANJE'!#REF!</definedName>
    <definedName name="_4.6_Izviri_ponikovalnice">'4. ODVODNJAVANJE'!#REF!</definedName>
    <definedName name="_5.1_Tesarska_dela">'5. GRADBENA IN OBRTNIŠKA DELA'!$B$6</definedName>
    <definedName name="_5.2_Dela_z_jeklom">'5. GRADBENA IN OBRTNIŠKA DELA'!$B$11</definedName>
    <definedName name="_5.3_Dela_z_cementnim_betonom">'5. GRADBENA IN OBRTNIŠKA DELA'!$B$16</definedName>
    <definedName name="_5.4_Zidarska_dela">'5. GRADBENA IN OBRTNIŠKA DELA'!#REF!</definedName>
    <definedName name="_5.5_Popravila_objektov">'5. GRADBENA IN OBRTNIŠKA DELA'!$B$22</definedName>
    <definedName name="_5.6_Sidranje">'5. GRADBENA IN OBRTNIŠKA DELA'!#REF!</definedName>
    <definedName name="_5.7_Injektiranje">'5. GRADBENA IN OBRTNIŠKA DELA'!#REF!</definedName>
    <definedName name="_5.8_Ključavničarska_dela">'5. GRADBENA IN OBRTNIŠKA DELA'!#REF!</definedName>
    <definedName name="_5.9_Zaščitna_dela">'5. GRADBENA IN OBRTNIŠKA DELA'!#REF!</definedName>
    <definedName name="_6.1_Pokončna_oprema_cest">'6. OPREMA CEST'!$B$6</definedName>
    <definedName name="_6.2_Označbe_na_voziščihž">'6. OPREMA CEST'!$B$13</definedName>
    <definedName name="_6.3_Oprema_za_vodenje_prometa">'6. OPREMA CEST'!$B$18</definedName>
    <definedName name="_6.4_Oprema_za_zavarovanje_prometa">'6. OPREMA CEST'!$B$22</definedName>
    <definedName name="_6.5_Oprema_za_zimsko_službo">'6. OPREMA CEST'!#REF!</definedName>
    <definedName name="_6.6_Druga_prometna_oprema_cest">'6. OPREMA CEST'!#REF!</definedName>
    <definedName name="_7.2_Elektroenergetski_vodi">'7. TUJE STORITVE'!$B$6</definedName>
    <definedName name="_7.3_Telekomunikacijske_naprave">'7. TUJE STORITVE'!$B$10</definedName>
    <definedName name="_7.4_klic_v_sili">'7. TUJE STORITVE'!#REF!</definedName>
    <definedName name="_7.5_Javna_razsvetljava">'7. TUJE STORITVE'!#REF!</definedName>
    <definedName name="_7.6_vodovod">'7. TUJE STORITVE'!$B$15</definedName>
    <definedName name="_7.7_Plinovod">'7. TUJE STORITVE'!$B$19</definedName>
    <definedName name="_7.8_Železnica">'7. TUJE STORITVE'!#REF!</definedName>
    <definedName name="_7.9_Preizkusi_nadzor_dokumentacija">'7. TUJE STORITVE'!$B$23</definedName>
    <definedName name="_xlnm._FilterDatabase" localSheetId="1" hidden="1">'1. PREDDELA'!$E$1:$G$57</definedName>
    <definedName name="_xlnm._FilterDatabase" localSheetId="2" hidden="1">'2. ZEMELJSKA DELA'!$E$1:$G$42</definedName>
    <definedName name="_xlnm._FilterDatabase" localSheetId="3" hidden="1">'3. VOZIŠČNE KONSTRUKCIJE'!$E$1:$G$56</definedName>
    <definedName name="_xlnm._FilterDatabase" localSheetId="4" hidden="1">'4. ODVODNJAVANJE'!$E$1:$G$30</definedName>
    <definedName name="_xlnm._FilterDatabase" localSheetId="5" hidden="1">'5. GRADBENA IN OBRTNIŠKA DELA'!$E$1:$G$26</definedName>
    <definedName name="_xlnm._FilterDatabase" localSheetId="6" hidden="1">'6. OPREMA CEST'!$E$1:$G$30</definedName>
    <definedName name="_xlnm._FilterDatabase" localSheetId="7" hidden="1">'7. TUJE STORITVE'!$E$1:$G$29</definedName>
    <definedName name="Čiščenje_terena_1.2">'1. PREDDELA'!$B$13</definedName>
    <definedName name="Geodetska_dela_1.1">'1. PREDDELA'!$B$6</definedName>
    <definedName name="iri_ponikovalnice">'4. ODVODNJAVANJE'!#REF!</definedName>
    <definedName name="Ostala_preddela_1.3">'1. PREDDELA'!$B$51</definedName>
    <definedName name="Predhodna_dela_1.4">'1. PREDDELA'!#REF!</definedName>
    <definedName name="_xlnm.Print_Area" localSheetId="5">'5. GRADBENA IN OBRTNIŠKA DELA'!$A$1:$G$26</definedName>
    <definedName name="_xlnm.Print_Area" localSheetId="0">REKAPITULACIJA!$A$1:$I$36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GRADBENA IN OBRTNIŠKA DELA'!$1:$3</definedName>
    <definedName name="_xlnm.Print_Titles" localSheetId="6">'6. OPREMA CEST'!$1:$3</definedName>
    <definedName name="_xlnm.Print_Titles" localSheetId="7">'7. TUJE STORITVE'!$1:$3</definedName>
    <definedName name="za_zavarovanje_prometa">'6. OPREMA CEST'!$B$22</definedName>
  </definedNames>
  <calcPr calcId="191029"/>
</workbook>
</file>

<file path=xl/calcChain.xml><?xml version="1.0" encoding="utf-8"?>
<calcChain xmlns="http://schemas.openxmlformats.org/spreadsheetml/2006/main">
  <c r="E26" i="6" l="1"/>
  <c r="E19" i="6"/>
  <c r="E20" i="6" s="1"/>
  <c r="E31" i="5"/>
  <c r="E40" i="4"/>
  <c r="E25" i="4"/>
  <c r="E11" i="4"/>
  <c r="E10" i="4"/>
  <c r="E20" i="7" l="1"/>
  <c r="E19" i="7"/>
  <c r="E18" i="7"/>
  <c r="E9" i="7" l="1"/>
  <c r="E8" i="7"/>
  <c r="E21" i="4"/>
  <c r="E17" i="4"/>
  <c r="E15" i="4"/>
  <c r="E8" i="4"/>
  <c r="E9" i="4"/>
  <c r="E10" i="5"/>
  <c r="E54" i="5"/>
  <c r="E44" i="5"/>
  <c r="E20" i="5"/>
  <c r="E24" i="5"/>
  <c r="E9" i="5" s="1"/>
  <c r="E15" i="5"/>
  <c r="E25" i="5" l="1"/>
  <c r="E11" i="5"/>
  <c r="E16" i="4"/>
  <c r="E27" i="4"/>
  <c r="E26" i="4"/>
  <c r="E18" i="6"/>
  <c r="E28" i="8" l="1"/>
  <c r="E26" i="8"/>
  <c r="E15" i="8"/>
  <c r="E16" i="8" s="1"/>
  <c r="E48" i="2" l="1"/>
  <c r="E38" i="2"/>
  <c r="E38" i="4" s="1"/>
  <c r="E33" i="2"/>
  <c r="E32" i="2"/>
  <c r="E24" i="2"/>
  <c r="E21" i="9" l="1"/>
  <c r="G12" i="9" l="1"/>
  <c r="E24" i="8" l="1"/>
  <c r="G27" i="9" l="1"/>
  <c r="G11" i="6" l="1"/>
  <c r="E23" i="2" l="1"/>
  <c r="E22" i="2"/>
  <c r="G25" i="2" l="1"/>
  <c r="E12" i="7" l="1"/>
  <c r="E11" i="7"/>
  <c r="E10" i="7"/>
  <c r="E34" i="5" l="1"/>
  <c r="E33" i="5"/>
  <c r="E32" i="5"/>
  <c r="G24" i="7" l="1"/>
  <c r="E9" i="6" l="1"/>
  <c r="E41" i="2" l="1"/>
  <c r="E29" i="5" l="1"/>
  <c r="E39" i="4"/>
  <c r="E37" i="4"/>
  <c r="G21" i="6"/>
  <c r="E30" i="5"/>
  <c r="E7" i="9" l="1"/>
  <c r="E5" i="9"/>
  <c r="E32" i="4"/>
  <c r="G33" i="2" l="1"/>
  <c r="E11" i="9" l="1"/>
  <c r="E10" i="9"/>
  <c r="E9" i="9" l="1"/>
  <c r="E36" i="4" l="1"/>
  <c r="E22" i="8" l="1"/>
  <c r="E9" i="2"/>
  <c r="G17" i="4" l="1"/>
  <c r="G37" i="5" l="1"/>
  <c r="E6" i="6" l="1"/>
  <c r="E5" i="6"/>
  <c r="E7" i="6"/>
  <c r="G12" i="6"/>
  <c r="G10" i="6"/>
  <c r="G9" i="6"/>
  <c r="G8" i="6"/>
  <c r="G28" i="6"/>
  <c r="G28" i="8" l="1"/>
  <c r="G55" i="2" l="1"/>
  <c r="G14" i="7" l="1"/>
  <c r="G25" i="9" l="1"/>
  <c r="G26" i="9"/>
  <c r="G21" i="9"/>
  <c r="G17" i="9"/>
  <c r="G13" i="9"/>
  <c r="G8" i="9"/>
  <c r="G24" i="8"/>
  <c r="G25" i="8"/>
  <c r="G26" i="8"/>
  <c r="G27" i="8"/>
  <c r="G20" i="8"/>
  <c r="G15" i="8"/>
  <c r="G16" i="8"/>
  <c r="G8" i="8"/>
  <c r="G9" i="8"/>
  <c r="G10" i="8"/>
  <c r="G11" i="8"/>
  <c r="G18" i="7"/>
  <c r="G19" i="7"/>
  <c r="G20" i="7"/>
  <c r="G13" i="7"/>
  <c r="G8" i="7"/>
  <c r="G9" i="7"/>
  <c r="G36" i="4"/>
  <c r="G37" i="4"/>
  <c r="G38" i="4"/>
  <c r="G39" i="4"/>
  <c r="G40" i="4"/>
  <c r="G25" i="6"/>
  <c r="G26" i="6"/>
  <c r="G27" i="6"/>
  <c r="G16" i="6"/>
  <c r="G17" i="6"/>
  <c r="G18" i="6"/>
  <c r="G19" i="6"/>
  <c r="G20" i="6"/>
  <c r="G54" i="5"/>
  <c r="G50" i="5"/>
  <c r="G43" i="5"/>
  <c r="G44" i="5"/>
  <c r="G45" i="5"/>
  <c r="G46" i="5"/>
  <c r="G35" i="5"/>
  <c r="G36" i="5"/>
  <c r="G29" i="5"/>
  <c r="G30" i="5"/>
  <c r="G31" i="5"/>
  <c r="G24" i="5"/>
  <c r="G25" i="5"/>
  <c r="G20" i="5"/>
  <c r="G15" i="5"/>
  <c r="G9" i="5"/>
  <c r="G10" i="5"/>
  <c r="G11" i="5"/>
  <c r="G31" i="4"/>
  <c r="G32" i="4"/>
  <c r="G25" i="4"/>
  <c r="G26" i="4"/>
  <c r="G27" i="4"/>
  <c r="G21" i="4"/>
  <c r="G16" i="4"/>
  <c r="G15" i="4"/>
  <c r="G8" i="4"/>
  <c r="G9" i="4"/>
  <c r="G10" i="4"/>
  <c r="G11" i="4"/>
  <c r="G54" i="2"/>
  <c r="G48" i="2"/>
  <c r="G49" i="2"/>
  <c r="G39" i="2"/>
  <c r="G40" i="2"/>
  <c r="G41" i="2"/>
  <c r="G42" i="2"/>
  <c r="G43" i="2"/>
  <c r="G44" i="2"/>
  <c r="G38" i="2"/>
  <c r="G31" i="2"/>
  <c r="G32" i="2"/>
  <c r="G34" i="2"/>
  <c r="G30" i="2"/>
  <c r="G17" i="2"/>
  <c r="G18" i="2"/>
  <c r="G19" i="2"/>
  <c r="G20" i="2"/>
  <c r="G21" i="2"/>
  <c r="G22" i="2"/>
  <c r="G23" i="2"/>
  <c r="G24" i="2"/>
  <c r="G26" i="2"/>
  <c r="G16" i="2"/>
  <c r="G8" i="2"/>
  <c r="G9" i="2"/>
  <c r="G10" i="2"/>
  <c r="G11" i="2"/>
  <c r="E24" i="9"/>
  <c r="E23" i="9"/>
  <c r="E22" i="9"/>
  <c r="E20" i="9"/>
  <c r="E19" i="9"/>
  <c r="E18" i="9"/>
  <c r="E16" i="9"/>
  <c r="E15" i="9"/>
  <c r="E6" i="9"/>
  <c r="E23" i="8"/>
  <c r="E21" i="8"/>
  <c r="E19" i="8"/>
  <c r="E18" i="8"/>
  <c r="E17" i="8"/>
  <c r="E14" i="8"/>
  <c r="E13" i="8"/>
  <c r="E12" i="8"/>
  <c r="E7" i="8"/>
  <c r="E6" i="8"/>
  <c r="E5" i="8"/>
  <c r="E23" i="7"/>
  <c r="E22" i="7"/>
  <c r="E21" i="7"/>
  <c r="E17" i="7"/>
  <c r="E16" i="7"/>
  <c r="E15" i="7"/>
  <c r="E7" i="7"/>
  <c r="E6" i="7"/>
  <c r="E5" i="7"/>
  <c r="E53" i="5"/>
  <c r="E52" i="5"/>
  <c r="E51" i="5"/>
  <c r="E49" i="5"/>
  <c r="E48" i="5"/>
  <c r="E47" i="5"/>
  <c r="E42" i="5"/>
  <c r="E41" i="5"/>
  <c r="E40" i="5"/>
  <c r="E19" i="5"/>
  <c r="E18" i="5"/>
  <c r="E14" i="5"/>
  <c r="E13" i="5"/>
  <c r="E30" i="4"/>
  <c r="E29" i="4"/>
  <c r="E28" i="4"/>
  <c r="E20" i="4"/>
  <c r="E19" i="4"/>
  <c r="E18" i="4"/>
  <c r="E13" i="4"/>
  <c r="E12" i="4"/>
  <c r="E53" i="2"/>
  <c r="E52" i="2"/>
  <c r="E47" i="2"/>
  <c r="E45" i="2"/>
  <c r="E46" i="2"/>
  <c r="E37" i="2"/>
  <c r="E36" i="2"/>
  <c r="E35" i="2"/>
  <c r="E27" i="2"/>
  <c r="E28" i="2"/>
  <c r="E29" i="2"/>
  <c r="E15" i="2"/>
  <c r="E14" i="2"/>
  <c r="E7" i="2"/>
  <c r="E6" i="2"/>
  <c r="E5" i="2"/>
  <c r="G12" i="7" l="1"/>
  <c r="G11" i="7"/>
  <c r="G10" i="7"/>
  <c r="G5" i="9"/>
  <c r="G7" i="9"/>
  <c r="G34" i="5"/>
  <c r="G32" i="5"/>
  <c r="G33" i="5"/>
  <c r="E14" i="9"/>
  <c r="G10" i="9"/>
  <c r="G11" i="9"/>
  <c r="G22" i="8"/>
  <c r="G5" i="6"/>
  <c r="G7" i="6"/>
  <c r="G6" i="6"/>
  <c r="E12" i="2"/>
  <c r="G19" i="9"/>
  <c r="G20" i="9"/>
  <c r="G18" i="9"/>
  <c r="G15" i="9"/>
  <c r="G16" i="9"/>
  <c r="G6" i="9"/>
  <c r="G23" i="8"/>
  <c r="G21" i="8"/>
  <c r="G17" i="8"/>
  <c r="G18" i="8"/>
  <c r="G19" i="8"/>
  <c r="G12" i="8"/>
  <c r="G13" i="8"/>
  <c r="G14" i="8"/>
  <c r="G5" i="8"/>
  <c r="G6" i="8"/>
  <c r="G7" i="8"/>
  <c r="G21" i="7"/>
  <c r="G22" i="7"/>
  <c r="G23" i="7"/>
  <c r="G16" i="7"/>
  <c r="G17" i="7"/>
  <c r="G15" i="7"/>
  <c r="G6" i="7"/>
  <c r="G5" i="7"/>
  <c r="G7" i="7"/>
  <c r="G51" i="5"/>
  <c r="G52" i="5"/>
  <c r="G53" i="5"/>
  <c r="G48" i="5"/>
  <c r="G49" i="5"/>
  <c r="G47" i="5"/>
  <c r="G40" i="5"/>
  <c r="G41" i="5"/>
  <c r="G42" i="5"/>
  <c r="G19" i="5"/>
  <c r="G18" i="5"/>
  <c r="G12" i="5"/>
  <c r="G13" i="5"/>
  <c r="G14" i="5"/>
  <c r="G28" i="4"/>
  <c r="G30" i="4"/>
  <c r="G29" i="4"/>
  <c r="G20" i="4"/>
  <c r="G18" i="4"/>
  <c r="G19" i="4"/>
  <c r="G13" i="4"/>
  <c r="G14" i="4"/>
  <c r="G12" i="4"/>
  <c r="G53" i="2"/>
  <c r="G52" i="2"/>
  <c r="G45" i="2"/>
  <c r="G46" i="2"/>
  <c r="G47" i="2"/>
  <c r="G35" i="2"/>
  <c r="G36" i="2"/>
  <c r="G37" i="2"/>
  <c r="G27" i="2"/>
  <c r="G28" i="2"/>
  <c r="G29" i="2"/>
  <c r="G14" i="2"/>
  <c r="G15" i="2"/>
  <c r="G6" i="2"/>
  <c r="G7" i="2"/>
  <c r="G5" i="2"/>
  <c r="E14" i="4"/>
  <c r="E13" i="2"/>
  <c r="G9" i="9" l="1"/>
  <c r="G14" i="9"/>
  <c r="F30" i="6"/>
  <c r="F30" i="8"/>
  <c r="H24" i="1" s="1"/>
  <c r="F42" i="4"/>
  <c r="H16" i="1" s="1"/>
  <c r="G13" i="2"/>
  <c r="G12" i="2"/>
  <c r="F26" i="7" l="1"/>
  <c r="H22" i="1" s="1"/>
  <c r="F56" i="5"/>
  <c r="H18" i="1" s="1"/>
  <c r="F57" i="2"/>
  <c r="H14" i="1" s="1"/>
  <c r="H20" i="1"/>
  <c r="G24" i="9" l="1"/>
  <c r="G22" i="9"/>
  <c r="G23" i="9"/>
  <c r="F29" i="9" l="1"/>
  <c r="H26" i="1" s="1"/>
  <c r="H28" i="1" s="1"/>
  <c r="H31" i="1" s="1"/>
  <c r="H33" i="1" s="1"/>
  <c r="H3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3000000}" name="1_preddela1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6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7" xr16:uid="{00000000-0015-0000-FFFF-FFFF06000000}" name="1_preddela3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<sst xmlns="http://schemas.openxmlformats.org/spreadsheetml/2006/main" count="457" uniqueCount="315">
  <si>
    <t>1.   PREDDELA</t>
  </si>
  <si>
    <t>km</t>
  </si>
  <si>
    <t>11 121</t>
  </si>
  <si>
    <t>11 131</t>
  </si>
  <si>
    <t>kos</t>
  </si>
  <si>
    <t>11 221</t>
  </si>
  <si>
    <t>11 631</t>
  </si>
  <si>
    <t>ura</t>
  </si>
  <si>
    <t>12 111</t>
  </si>
  <si>
    <t>m2</t>
  </si>
  <si>
    <t>12 112</t>
  </si>
  <si>
    <t>12 121</t>
  </si>
  <si>
    <t>12 151</t>
  </si>
  <si>
    <t>12 152</t>
  </si>
  <si>
    <t>12 153</t>
  </si>
  <si>
    <t>12 163</t>
  </si>
  <si>
    <t>12 166</t>
  </si>
  <si>
    <t>12 169</t>
  </si>
  <si>
    <t>12 181</t>
  </si>
  <si>
    <t>12 211</t>
  </si>
  <si>
    <t>12 231</t>
  </si>
  <si>
    <t>m1</t>
  </si>
  <si>
    <t>kg</t>
  </si>
  <si>
    <t>12 291</t>
  </si>
  <si>
    <t>m3</t>
  </si>
  <si>
    <t>12 297</t>
  </si>
  <si>
    <t>12 311</t>
  </si>
  <si>
    <t>12 322</t>
  </si>
  <si>
    <t>12 351</t>
  </si>
  <si>
    <t>12 372</t>
  </si>
  <si>
    <t>12 382</t>
  </si>
  <si>
    <t>12 391</t>
  </si>
  <si>
    <t>12 396</t>
  </si>
  <si>
    <t>12 477</t>
  </si>
  <si>
    <t>12 498</t>
  </si>
  <si>
    <t>dan</t>
  </si>
  <si>
    <t>13 113</t>
  </si>
  <si>
    <t>1.1 Geodetska dela</t>
  </si>
  <si>
    <t>1.2  Čiščenje terena</t>
  </si>
  <si>
    <t>1.2.1 Odstranitev grmovja, dreves, vej in panjev</t>
  </si>
  <si>
    <t>1.2.2 Odstranitev prometne signalizacije in opreme</t>
  </si>
  <si>
    <t>1.2.3 Porušitev in odstranitev voziščnih konstrukcij</t>
  </si>
  <si>
    <t>1.2.4 Porušitev in odstranitev objektov</t>
  </si>
  <si>
    <t>1.3 Ostala preddela</t>
  </si>
  <si>
    <t>1.3.1 Omejitve prometa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</si>
  <si>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</si>
  <si>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</si>
  <si>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</si>
  <si>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</si>
  <si>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</si>
  <si>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</si>
  <si>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</si>
  <si>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</si>
  <si>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</si>
  <si>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</si>
  <si>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</si>
  <si>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Odstranitev grmovja na redko porasli površini (do 50 % pokritega tlorisa) - ročno
</t>
  </si>
  <si>
    <t xml:space="preserve">Odstranitev grmovja na redko porasli površini (do 50 % pokritega tlorisa) - strojno
</t>
  </si>
  <si>
    <t xml:space="preserve">Odstranitev grmovja na gosto porasli površini (nad 50 % pokritega tlorisa) - ročno
</t>
  </si>
  <si>
    <t xml:space="preserve">Posek in odstranitev drevesa z deblom premera 11 do 30 cm ter odstranitev vej
</t>
  </si>
  <si>
    <t xml:space="preserve">Posek in odstranitev drevesa z deblom premera 31 do 50 cm ter odstranitev vej
</t>
  </si>
  <si>
    <t xml:space="preserve">Posek in odstranitev drevesa z deblom premera nad 50 cm ter odstranitev vej
</t>
  </si>
  <si>
    <t xml:space="preserve">Odstranitev panja s premerom 31 do 50 cm z odvozom na deponijo na razdaljo nad 1000 m
</t>
  </si>
  <si>
    <t xml:space="preserve">Odstranitev panja s premerom nad 50 cm z odvozom na deponijo na razdaljo nad 1000 m
</t>
  </si>
  <si>
    <t xml:space="preserve">Porušitev in odstranitev makadamskega vozišča v debelini do 20 cm
</t>
  </si>
  <si>
    <t xml:space="preserve">Porušitev in odstranitev nevezanega tlaka iz lomljenca, tlakovcev, plošč, debeline do 12 cm
</t>
  </si>
  <si>
    <t xml:space="preserve">Rezkanje in odvoz asfaltne krovne plasti v debelini 4 do 7 cm 
</t>
  </si>
  <si>
    <t xml:space="preserve">Porušitev in odstranitev robnika iz cementnega betona
</t>
  </si>
  <si>
    <t>SKUPAJ PREDDELA:</t>
  </si>
  <si>
    <t>2.   ZEMELJSKA DELA</t>
  </si>
  <si>
    <t>21 114</t>
  </si>
  <si>
    <t>2.2  Planum temeljnih tal</t>
  </si>
  <si>
    <t>21 224</t>
  </si>
  <si>
    <t>21 314</t>
  </si>
  <si>
    <t>21 324</t>
  </si>
  <si>
    <t>22 111</t>
  </si>
  <si>
    <t>22 112</t>
  </si>
  <si>
    <t>23 313</t>
  </si>
  <si>
    <t>24 112</t>
  </si>
  <si>
    <t>24 421</t>
  </si>
  <si>
    <t>24 441</t>
  </si>
  <si>
    <t>25 112</t>
  </si>
  <si>
    <t>25 151</t>
  </si>
  <si>
    <t>t</t>
  </si>
  <si>
    <t>29 121</t>
  </si>
  <si>
    <t>29 151</t>
  </si>
  <si>
    <t>29 152</t>
  </si>
  <si>
    <t>29 153</t>
  </si>
  <si>
    <t>29 154</t>
  </si>
  <si>
    <t>SKUPAJ ZEMELJSKA DELA:</t>
  </si>
  <si>
    <t xml:space="preserve">Površinski izkop plodne zemljine – 1.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</si>
  <si>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</si>
  <si>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Izkop vezljive zemljine/zrnate kamnine – 3. kategorije za temelje, kanalske rove, prepuste, jaške in drenaže, širine do 1,0 m in globine 1,1 do 2,0 m – strojno, planiranje dna ročno
</t>
  </si>
  <si>
    <t xml:space="preserve">Ureditev planuma temeljnih tal vezljive zemljine – 3. kategorije
</t>
  </si>
  <si>
    <t xml:space="preserve">Dobava in vgraditev geotekstilije za ločilno plast (po načrtu), natezna trdnost nad 14 do 16 kN/m2
</t>
  </si>
  <si>
    <t>2.1  Izkopi</t>
  </si>
  <si>
    <t>2.3  Ločilne, drenažne in filtrske plasti ter delovni plato</t>
  </si>
  <si>
    <t>2.4  Nasipi, zasipi, klini, posteljica in glinasti naboj</t>
  </si>
  <si>
    <t>2.5  Brežine in zelenice</t>
  </si>
  <si>
    <t>2.9  Prevozi, razprostiranje in ureditev deponij materiala</t>
  </si>
  <si>
    <t>3.   VOZIŠČNE KONSTRUKCIJE</t>
  </si>
  <si>
    <t>3.1.1 Nevezane nosilne plasti</t>
  </si>
  <si>
    <t>4.   ODVODNJAVANJE</t>
  </si>
  <si>
    <t>4.1  Površinsko odvodnjavanje</t>
  </si>
  <si>
    <t>4.3  Globinsko odvodnjavanje - kanalizacija</t>
  </si>
  <si>
    <t>43 231</t>
  </si>
  <si>
    <t>43 232</t>
  </si>
  <si>
    <t>43 272</t>
  </si>
  <si>
    <t>43 831</t>
  </si>
  <si>
    <t>43 841</t>
  </si>
  <si>
    <t>4.4  Jaški</t>
  </si>
  <si>
    <t>44 333</t>
  </si>
  <si>
    <t>44 966</t>
  </si>
  <si>
    <t>44 992</t>
  </si>
  <si>
    <t>5.   GRADBENA IN OBRTNIŠKA DELA</t>
  </si>
  <si>
    <t>5.1  Tesarska dela</t>
  </si>
  <si>
    <t>51 212</t>
  </si>
  <si>
    <t>51 341</t>
  </si>
  <si>
    <t>5.2  Dela z jeklom za ojačitev</t>
  </si>
  <si>
    <t>52 221</t>
  </si>
  <si>
    <t>5.3  Dela s cementnim betonom</t>
  </si>
  <si>
    <t>53 116</t>
  </si>
  <si>
    <t>53 315</t>
  </si>
  <si>
    <t>53 348</t>
  </si>
  <si>
    <t>5.5  Dela pri popravilu objektov</t>
  </si>
  <si>
    <t>SKUPAJ GRADBENA IN OBRTNIŠKA DELA:</t>
  </si>
  <si>
    <t>SKUPAJ ODVODNJAVANJE:</t>
  </si>
  <si>
    <t>SKUPAJ VOZIŠČNE KONSTRUKCIJE:</t>
  </si>
  <si>
    <t>3.1  Nosilne plasti</t>
  </si>
  <si>
    <t>SKUPAJ OPREMA CEST:</t>
  </si>
  <si>
    <t>6.   OPREMA CEST</t>
  </si>
  <si>
    <t>6.1  Pokončna oprema cest</t>
  </si>
  <si>
    <t>61 112</t>
  </si>
  <si>
    <t>61 215</t>
  </si>
  <si>
    <t>61 218</t>
  </si>
  <si>
    <t>6.2  Označbe na voziščih</t>
  </si>
  <si>
    <t>62 112</t>
  </si>
  <si>
    <t>62 252</t>
  </si>
  <si>
    <t>6.3  Oprema za vodenje prometa</t>
  </si>
  <si>
    <t>63 111</t>
  </si>
  <si>
    <t>6.4  Oprema za zavarovanje prometa</t>
  </si>
  <si>
    <t>64 113</t>
  </si>
  <si>
    <t>64 435</t>
  </si>
  <si>
    <t>64 941</t>
  </si>
  <si>
    <t>64 991</t>
  </si>
  <si>
    <t xml:space="preserve">Dobava in vgraditev stebra iz jekla za varnostno ograjo, C prereza, dolžine 1900 mm
</t>
  </si>
  <si>
    <t>SKUPAJ TUJE STORITVE:</t>
  </si>
  <si>
    <t>7.   TUJE STORITVE</t>
  </si>
  <si>
    <t>7.2  Elektroenergetski vodi</t>
  </si>
  <si>
    <t>72 111</t>
  </si>
  <si>
    <t>7.3  Telekomunikacijske naprave</t>
  </si>
  <si>
    <t>73 131</t>
  </si>
  <si>
    <t>7.6  Vodovodi</t>
  </si>
  <si>
    <t>76 111</t>
  </si>
  <si>
    <t>7.7  Plinovodi</t>
  </si>
  <si>
    <t>77 111</t>
  </si>
  <si>
    <t>7.9  Preizkusi, nadzor in tehnična dokumentacija</t>
  </si>
  <si>
    <t>79 311</t>
  </si>
  <si>
    <t>ur</t>
  </si>
  <si>
    <t>79 351</t>
  </si>
  <si>
    <t>31 131</t>
  </si>
  <si>
    <t>31 132</t>
  </si>
  <si>
    <t>31 181</t>
  </si>
  <si>
    <t>3.1.4-6 Asfaltne nosilne plasti - Asphalt concrete - base (AC base)</t>
  </si>
  <si>
    <t>31 552</t>
  </si>
  <si>
    <t>3.2  Obrabne plasti</t>
  </si>
  <si>
    <t>3.2.1 Nevezane obrabne plasti</t>
  </si>
  <si>
    <t>32 111</t>
  </si>
  <si>
    <t>3.2.2 Asfaltne obrabne in zaporne plasti - bitumenski betoni - Asphalt concrete - surface (AC surf)</t>
  </si>
  <si>
    <t>32 254</t>
  </si>
  <si>
    <t>32 274</t>
  </si>
  <si>
    <t>3.2.4 Asfaltne obrabne in zaporne plasti - površinske prevleke - Surface dressing (SD)</t>
  </si>
  <si>
    <t>32 491</t>
  </si>
  <si>
    <t>32 497</t>
  </si>
  <si>
    <t>32 498</t>
  </si>
  <si>
    <t>3.4  Tlakovane obrabne plasti</t>
  </si>
  <si>
    <t>3.5  Robni elementi vozišč</t>
  </si>
  <si>
    <t>34 612</t>
  </si>
  <si>
    <t>34 812</t>
  </si>
  <si>
    <t>3.5.2 Robniki</t>
  </si>
  <si>
    <t>3.5.3 Obrobe</t>
  </si>
  <si>
    <t>35 212</t>
  </si>
  <si>
    <t>35 214</t>
  </si>
  <si>
    <t>35 235</t>
  </si>
  <si>
    <t>35 275</t>
  </si>
  <si>
    <t>35 313</t>
  </si>
  <si>
    <t>3.6  Bankine</t>
  </si>
  <si>
    <t>36 111</t>
  </si>
  <si>
    <t>1.    PREDDELA</t>
  </si>
  <si>
    <t>2.    ZEMELJSKA DELA</t>
  </si>
  <si>
    <t>3.    VOZIŠČNE KONSTRUKCIJE</t>
  </si>
  <si>
    <t>4.    ODVODNJAVANJE</t>
  </si>
  <si>
    <t>5.    GRADBENA IN OBRTNIŠKA DELA</t>
  </si>
  <si>
    <t>6.    OPREMA CEST</t>
  </si>
  <si>
    <t>7.    TUJE STORITVE</t>
  </si>
  <si>
    <t>8.    NEPREDVIDENA DELA 5%</t>
  </si>
  <si>
    <t xml:space="preserve">Izdelava izravnalne plasti iz drobljenca v povprečni debelini do 5 cm
</t>
  </si>
  <si>
    <t xml:space="preserve">Pobrizg s polimerno bitumensko emulzijo 0,31 do 0,50 kg/m2
</t>
  </si>
  <si>
    <t xml:space="preserve">Dobava in vgraditev predfabriciranega dvignjenega robnika iz cementnega betona s prerezom 15/25 cm
</t>
  </si>
  <si>
    <t xml:space="preserve">Dobava in vgraditev predfabriciranega pogreznjenega robnika iz cementnega betona s prerezom 15/25 cm
</t>
  </si>
  <si>
    <t xml:space="preserve">Dobava in vgraditev dvignjenega vtočnega robnika s prerezom 15/25 cm iz cementnega betona
</t>
  </si>
  <si>
    <t xml:space="preserve">Izdelava bankine iz gramoza ali naravno zdrobljenega kamnitega materiala, široke do 0,50 m
</t>
  </si>
  <si>
    <t>52 ___</t>
  </si>
  <si>
    <t>13 142</t>
  </si>
  <si>
    <t xml:space="preserve">Izdelava elaborata začasne prometne ureditve
</t>
  </si>
  <si>
    <t xml:space="preserve">Višinsko prilagajanje kap obstoječe komunalne infrastrukture
</t>
  </si>
  <si>
    <t>22 % DDV</t>
  </si>
  <si>
    <t>22 117</t>
  </si>
  <si>
    <t>12 298</t>
  </si>
  <si>
    <t xml:space="preserve">Porušitev in odstranitev stebrička in temelja prometnega znaka
</t>
  </si>
  <si>
    <t xml:space="preserve">Odlaganje odpadne zmesi zemljine in kamnine, vključno s plačilom komunalne takse
</t>
  </si>
  <si>
    <t xml:space="preserve">Odlaganje odpadnega asfalta na komunalno deponijo, vključno s plačilom komunalne takse
</t>
  </si>
  <si>
    <t xml:space="preserve">Odlaganje odpadnega cementnega betona na komunalno deponijo (odvoz robnikov, kock, tlakovcev, jaškov, kanalizacijskih cevi, …)
</t>
  </si>
  <si>
    <t>Objekt :</t>
  </si>
  <si>
    <t>Del objekta :</t>
  </si>
  <si>
    <t>64 992</t>
  </si>
  <si>
    <t>Številka načrta :</t>
  </si>
  <si>
    <t xml:space="preserve">Humuziranje brežine in zelenice brez valjanja, v debelini do 15 cm - strojno
</t>
  </si>
  <si>
    <t xml:space="preserve">Preložitev oz. višinska prilagoditev tlakovcev
</t>
  </si>
  <si>
    <t xml:space="preserve">Čiščenje utrjene/odrezkane površine/podlage pred pobrizgom z bitumenskim vezivom
</t>
  </si>
  <si>
    <t>43 851</t>
  </si>
  <si>
    <t>44 996</t>
  </si>
  <si>
    <t xml:space="preserve">Doplačilo za zatravitev s semenom
</t>
  </si>
  <si>
    <t xml:space="preserve">Prevoz materiala na razdaljo nad 10 do 15 km
</t>
  </si>
  <si>
    <r>
      <t xml:space="preserve">Izdelava nevezane (mehanično stabilizirane) obrabne plasti iz zmesi zrn drobljenca v debelini do 15 cm </t>
    </r>
    <r>
      <rPr>
        <i/>
        <sz val="10"/>
        <color theme="1"/>
        <rFont val="Arial Narrow"/>
        <family val="2"/>
        <charset val="238"/>
      </rPr>
      <t>(navezava uvozov v makadamu)</t>
    </r>
    <r>
      <rPr>
        <sz val="10"/>
        <color theme="1"/>
        <rFont val="Arial Narrow"/>
        <family val="2"/>
        <charset val="238"/>
      </rPr>
      <t xml:space="preserve">
</t>
    </r>
  </si>
  <si>
    <t xml:space="preserve">Zaščita stikov s "teksabit trakom"
</t>
  </si>
  <si>
    <t>Zavarovanje gradbišča v času gradnje s popolno zaporo prometa</t>
  </si>
  <si>
    <t xml:space="preserve">Ureditev planuma posteljice
</t>
  </si>
  <si>
    <t>m1
ocena</t>
  </si>
  <si>
    <t xml:space="preserve">Projektantski nadzor
</t>
  </si>
  <si>
    <t xml:space="preserve">Geotehnični nadzor
</t>
  </si>
  <si>
    <t>55 ___</t>
  </si>
  <si>
    <t>Rezanje asfaltne plasti s talno diamantno žago, debele 6 do 10 cm</t>
  </si>
  <si>
    <t xml:space="preserve">Odstranitev vej predhodno posekanih dreves
</t>
  </si>
  <si>
    <t xml:space="preserve">Porušitev grednega robnika iz cementnega betona
</t>
  </si>
  <si>
    <r>
      <t xml:space="preserve">Obnova in zavarovanje zakoličbe osi trase ostale javne ceste </t>
    </r>
    <r>
      <rPr>
        <b/>
        <sz val="10"/>
        <color theme="1"/>
        <rFont val="Arial Narrow"/>
        <family val="2"/>
        <charset val="238"/>
      </rPr>
      <t>v ravninskem terenu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</si>
  <si>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Obnova in zavarovanje zakoličbe trase komunalnih vodov </t>
    </r>
    <r>
      <rPr>
        <b/>
        <sz val="10"/>
        <color theme="1"/>
        <rFont val="Arial Narrow"/>
        <family val="2"/>
        <charset val="238"/>
      </rPr>
      <t>v ravninskem terenu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</si>
  <si>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Postavitev in zavarovanje prečnega profila ostale javne ceste </t>
    </r>
    <r>
      <rPr>
        <b/>
        <sz val="10"/>
        <color theme="1"/>
        <rFont val="Arial Narrow"/>
        <family val="2"/>
        <charset val="238"/>
      </rPr>
      <t>v ravninskem terenu</t>
    </r>
    <r>
      <rPr>
        <sz val="10"/>
        <color theme="1"/>
        <rFont val="Arial Narrow"/>
        <family val="2"/>
        <charset val="238"/>
      </rPr>
      <t xml:space="preserve">
</t>
    </r>
  </si>
  <si>
    <t>12 182</t>
  </si>
  <si>
    <t xml:space="preserve">Posek in odstranitev vej obstoječih dreves in grmovji
</t>
  </si>
  <si>
    <t xml:space="preserve">Demontaža jeklene varnostne ograje (JVO)
</t>
  </si>
  <si>
    <t xml:space="preserve">Porušitev in odstranitev žive meje
</t>
  </si>
  <si>
    <t xml:space="preserve">Porušitev in odstranitev ograje iz žične mreže
</t>
  </si>
  <si>
    <r>
      <t xml:space="preserve">Dobava materiala in izdelava betonskih parapetnih zidov </t>
    </r>
    <r>
      <rPr>
        <b/>
        <i/>
        <sz val="10"/>
        <color theme="1"/>
        <rFont val="Arial Narrow"/>
        <family val="2"/>
        <charset val="238"/>
      </rPr>
      <t>višine do 0,50 m (nad nivojem urejenega terena)</t>
    </r>
    <r>
      <rPr>
        <sz val="10"/>
        <color theme="1"/>
        <rFont val="Arial Narrow"/>
        <family val="2"/>
        <charset val="238"/>
      </rPr>
      <t xml:space="preserve">, vključno s podložnim betonom C12/15, opaženjem in vgraditvijo rebrastih žic iz visokovrednega naravno trdega jekla B St 500 S s premerom do 14 mm (za enostavno ojačitev temeljev in sten zidov) ter dobava in vgradnja ojačenega cementnega betona C25/30 v temelje in stene parapetnih zidov
</t>
    </r>
  </si>
  <si>
    <r>
      <t xml:space="preserve">Porušitev in odstranitev asfaltne plasti v debelini 6 do 10 cm
( </t>
    </r>
    <r>
      <rPr>
        <i/>
        <sz val="10"/>
        <color theme="1"/>
        <rFont val="Arial Narrow"/>
        <family val="2"/>
        <charset val="238"/>
      </rPr>
      <t>vozišče</t>
    </r>
    <r>
      <rPr>
        <sz val="10"/>
        <color theme="1"/>
        <rFont val="Arial Narrow"/>
        <family val="2"/>
        <charset val="238"/>
      </rPr>
      <t xml:space="preserve"> )
</t>
    </r>
  </si>
  <si>
    <t xml:space="preserve">Izdelava posteljice v debelini plasti do 40 cm iz zrnate kamnine – 3. kategorije
</t>
  </si>
  <si>
    <t xml:space="preserve">Izdelava posteljice v debelini plasti do 30 cm iz zrnate kamnine – 3. kategorije
</t>
  </si>
  <si>
    <r>
      <t xml:space="preserve">Izdelava nevezane nosilne plasti enakomerno zrnatega drobljenca iz kamnine v debelini do 20 cm  ( </t>
    </r>
    <r>
      <rPr>
        <i/>
        <sz val="10"/>
        <color theme="1"/>
        <rFont val="Arial Narrow"/>
        <family val="2"/>
        <charset val="238"/>
      </rPr>
      <t>pločnik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</si>
  <si>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kanalizacije iz cevi iz polivinilklorida, vključno s podložno plastjo iz </t>
    </r>
    <r>
      <rPr>
        <b/>
        <sz val="10"/>
        <color theme="1"/>
        <rFont val="Arial Narrow"/>
        <family val="2"/>
        <charset val="238"/>
      </rPr>
      <t>cementnega betona</t>
    </r>
    <r>
      <rPr>
        <sz val="10"/>
        <color theme="1"/>
        <rFont val="Arial Narrow"/>
        <family val="2"/>
        <charset val="238"/>
      </rPr>
      <t xml:space="preserve">, premera </t>
    </r>
    <r>
      <rPr>
        <b/>
        <sz val="10"/>
        <color theme="1"/>
        <rFont val="Arial Narrow"/>
        <family val="2"/>
        <charset val="238"/>
      </rPr>
      <t>DN160</t>
    </r>
    <r>
      <rPr>
        <sz val="10"/>
        <color theme="1"/>
        <rFont val="Arial Narrow"/>
        <family val="2"/>
        <charset val="238"/>
      </rPr>
      <t>, 
v globini do 1,0 m (</t>
    </r>
    <r>
      <rPr>
        <i/>
        <sz val="10"/>
        <color theme="1"/>
        <rFont val="Arial Narrow"/>
        <family val="2"/>
        <charset val="238"/>
      </rPr>
      <t>podaljšek vtoka pod robnikom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</si>
  <si>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Izdelava kanalizacije iz cevi iz polivinilklorida, vključno s podložno plastjo iz </t>
    </r>
    <r>
      <rPr>
        <b/>
        <sz val="10"/>
        <color theme="1"/>
        <rFont val="Arial Narrow"/>
        <family val="2"/>
        <charset val="238"/>
      </rPr>
      <t>cementnega betona</t>
    </r>
    <r>
      <rPr>
        <sz val="10"/>
        <color theme="1"/>
        <rFont val="Arial Narrow"/>
        <family val="2"/>
        <charset val="238"/>
      </rPr>
      <t xml:space="preserve">, premera </t>
    </r>
    <r>
      <rPr>
        <b/>
        <sz val="10"/>
        <color theme="1"/>
        <rFont val="Arial Narrow"/>
        <family val="2"/>
        <charset val="238"/>
      </rPr>
      <t>DN200</t>
    </r>
    <r>
      <rPr>
        <sz val="10"/>
        <color theme="1"/>
        <rFont val="Arial Narrow"/>
        <family val="2"/>
        <charset val="238"/>
      </rPr>
      <t xml:space="preserve"> mm, 
v globini do 1,0 m
</t>
    </r>
    <r>
      <rPr>
        <i/>
        <sz val="10"/>
        <color theme="1"/>
        <rFont val="Arial Narrow"/>
        <family val="2"/>
        <charset val="238"/>
      </rPr>
      <t>(Izdelava navezave vtočnih jaškov-pod voziščem)</t>
    </r>
    <r>
      <rPr>
        <sz val="10"/>
        <color theme="1"/>
        <rFont val="Arial Narrow"/>
        <family val="2"/>
        <charset val="238"/>
      </rPr>
      <t xml:space="preserve">
</t>
    </r>
  </si>
  <si>
    <r>
      <rPr>
        <b/>
        <sz val="10"/>
        <color theme="1"/>
        <rFont val="Arial Narrow"/>
        <family val="2"/>
        <charset val="238"/>
      </rPr>
      <t>Obbetoniranje</t>
    </r>
    <r>
      <rPr>
        <sz val="10"/>
        <color theme="1"/>
        <rFont val="Arial Narrow"/>
        <family val="2"/>
        <charset val="238"/>
      </rPr>
      <t xml:space="preserve"> cevi za kanalizacijo s cementnim betonom C 8/10, po detajlu iz načrta, premera do </t>
    </r>
    <r>
      <rPr>
        <b/>
        <sz val="10"/>
        <color theme="1"/>
        <rFont val="Arial Narrow"/>
        <family val="2"/>
        <charset val="238"/>
      </rPr>
      <t>DN200</t>
    </r>
    <r>
      <rPr>
        <sz val="10"/>
        <color theme="1"/>
        <rFont val="Arial Narrow"/>
        <family val="2"/>
        <charset val="238"/>
      </rPr>
      <t xml:space="preserve"> mm
</t>
    </r>
    <r>
      <rPr>
        <i/>
        <sz val="10"/>
        <color theme="1"/>
        <rFont val="Arial Narrow"/>
        <family val="2"/>
        <charset val="238"/>
      </rPr>
      <t xml:space="preserve">(Izdelava povezave in priklopa vtočnih jaškov in priklop linijskih kanalet-pod voziščem)
</t>
    </r>
  </si>
  <si>
    <t xml:space="preserve">Višinsko prilagajanje (do 50 cm) obstoječega jaška komunalne infrastrukture iz cementnega betona, po detajlu iz načrta, krožnega prereza s premerom 60 do 100 cm ali kvadratnega prereza do 100/100 cm
</t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</si>
  <si>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stebrička</t>
    </r>
    <r>
      <rPr>
        <sz val="10"/>
        <color theme="1"/>
        <rFont val="Arial Narrow"/>
        <family val="2"/>
        <charset val="238"/>
      </rPr>
      <t xml:space="preserve"> za prometni znak iz vroče cinkane jeklene cevi s premerom 64 mm, </t>
    </r>
    <r>
      <rPr>
        <b/>
        <i/>
        <sz val="10"/>
        <color theme="1"/>
        <rFont val="Arial Narrow"/>
        <family val="2"/>
        <charset val="238"/>
      </rPr>
      <t>dolge 4000 mm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</si>
  <si>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stebrička</t>
    </r>
    <r>
      <rPr>
        <sz val="10"/>
        <color theme="1"/>
        <rFont val="Arial Narrow"/>
        <family val="2"/>
        <charset val="238"/>
      </rPr>
      <t xml:space="preserve"> za prometni znak iz vroče cinkane jeklene cevi s premerom 64 mm, </t>
    </r>
    <r>
      <rPr>
        <b/>
        <i/>
        <sz val="10"/>
        <color theme="1"/>
        <rFont val="Arial Narrow"/>
        <family val="2"/>
        <charset val="238"/>
      </rPr>
      <t>dolge 2500 mm</t>
    </r>
    <r>
      <rPr>
        <sz val="10"/>
        <color theme="1"/>
        <rFont val="Arial Narrow"/>
        <family val="2"/>
        <charset val="238"/>
      </rPr>
      <t xml:space="preserve">
</t>
    </r>
  </si>
  <si>
    <r>
      <rPr>
        <b/>
        <i/>
        <sz val="10"/>
        <color theme="1"/>
        <rFont val="Arial Narrow"/>
        <family val="2"/>
        <charset val="238"/>
      </rPr>
      <t>Izdelava temelja</t>
    </r>
    <r>
      <rPr>
        <sz val="10"/>
        <color theme="1"/>
        <rFont val="Arial Narrow"/>
        <family val="2"/>
        <charset val="238"/>
      </rPr>
      <t xml:space="preserve"> iz cementnega betona C 12/15, globine 50 cm, premera 30 cm
</t>
    </r>
  </si>
  <si>
    <r>
      <t xml:space="preserve">Dobava in postavitev </t>
    </r>
    <r>
      <rPr>
        <b/>
        <i/>
        <sz val="10"/>
        <color theme="1"/>
        <rFont val="Arial Narrow"/>
        <family val="2"/>
        <charset val="238"/>
      </rPr>
      <t>plastičnega smernika</t>
    </r>
    <r>
      <rPr>
        <sz val="10"/>
        <color theme="1"/>
        <rFont val="Arial Narrow"/>
        <family val="2"/>
        <charset val="238"/>
      </rPr>
      <t xml:space="preserve"> z votlim prerezom, </t>
    </r>
    <r>
      <rPr>
        <b/>
        <i/>
        <sz val="10"/>
        <color theme="1"/>
        <rFont val="Arial Narrow"/>
        <family val="2"/>
        <charset val="238"/>
      </rPr>
      <t>dolžina 1200 mm</t>
    </r>
    <r>
      <rPr>
        <sz val="10"/>
        <color theme="1"/>
        <rFont val="Arial Narrow"/>
        <family val="2"/>
        <charset val="238"/>
      </rPr>
      <t xml:space="preserve">, z odsevnikom iz folije
</t>
    </r>
  </si>
  <si>
    <t xml:space="preserve">Dobava in zasaditev žive meje 
</t>
  </si>
  <si>
    <t xml:space="preserve">Dobava in vgraditev jeklene varnostne ograje, vključno vse elemente, za nivo zadrževanja N2 in za delovno širino W5
</t>
  </si>
  <si>
    <t>41 651</t>
  </si>
  <si>
    <t>41 652</t>
  </si>
  <si>
    <t>41 653</t>
  </si>
  <si>
    <t>41 654</t>
  </si>
  <si>
    <t>41 655</t>
  </si>
  <si>
    <t xml:space="preserve">Ureditev planuma temeljnih tal za izvedbo podložnega betona betonskih parapetnih zidov
</t>
  </si>
  <si>
    <r>
      <t xml:space="preserve">Izdelava obrabne in zaporne plasti bituminizirane zmesi </t>
    </r>
    <r>
      <rPr>
        <b/>
        <sz val="10"/>
        <color theme="1"/>
        <rFont val="Arial Narrow"/>
        <family val="2"/>
        <charset val="238"/>
      </rPr>
      <t>AC 8 surf B 70/100 A5</t>
    </r>
    <r>
      <rPr>
        <sz val="10"/>
        <color theme="1"/>
        <rFont val="Arial Narrow"/>
        <family val="2"/>
        <charset val="238"/>
      </rPr>
      <t xml:space="preserve"> v debelini </t>
    </r>
    <r>
      <rPr>
        <b/>
        <sz val="10"/>
        <color theme="1"/>
        <rFont val="Arial Narrow"/>
        <family val="2"/>
        <charset val="238"/>
      </rPr>
      <t>4,0 cm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 pločnik in uvozi čez pločnik</t>
    </r>
    <r>
      <rPr>
        <sz val="10"/>
        <color theme="1"/>
        <rFont val="Arial Narrow"/>
        <family val="2"/>
        <charset val="238"/>
      </rPr>
      <t xml:space="preserve"> )
</t>
    </r>
    <r>
      <rPr>
        <i/>
        <sz val="10"/>
        <color theme="1"/>
        <rFont val="Arial Narrow"/>
        <family val="2"/>
        <charset val="238"/>
      </rPr>
      <t>*TOPLI ASFALT 
*Vgradi se lahko do 15% rezkanca pridobljenega iz odpadnega asfalta (Uredba o zelenem javnem naročanju)</t>
    </r>
  </si>
  <si>
    <r>
      <t xml:space="preserve">Dobava in vgraditev </t>
    </r>
    <r>
      <rPr>
        <b/>
        <sz val="10"/>
        <color theme="1"/>
        <rFont val="Arial Narrow"/>
        <family val="2"/>
        <charset val="238"/>
      </rPr>
      <t>pokrova iz duktilne litine</t>
    </r>
    <r>
      <rPr>
        <sz val="10"/>
        <color theme="1"/>
        <rFont val="Arial Narrow"/>
        <family val="2"/>
        <charset val="238"/>
      </rPr>
      <t xml:space="preserve"> z nosilnostjo </t>
    </r>
    <r>
      <rPr>
        <b/>
        <sz val="10"/>
        <color theme="1"/>
        <rFont val="Arial Narrow"/>
        <family val="2"/>
        <charset val="238"/>
      </rPr>
      <t>250 kN</t>
    </r>
    <r>
      <rPr>
        <sz val="10"/>
        <color theme="1"/>
        <rFont val="Arial Narrow"/>
        <family val="2"/>
        <charset val="238"/>
      </rPr>
      <t xml:space="preserve">, s </t>
    </r>
    <r>
      <rPr>
        <b/>
        <sz val="10"/>
        <color theme="1"/>
        <rFont val="Arial Narrow"/>
        <family val="2"/>
        <charset val="238"/>
      </rPr>
      <t xml:space="preserve">prerezom 500/500 mm </t>
    </r>
    <r>
      <rPr>
        <sz val="10"/>
        <color theme="1"/>
        <rFont val="Arial Narrow"/>
        <family val="2"/>
        <charset val="238"/>
      </rPr>
      <t xml:space="preserve">
( </t>
    </r>
    <r>
      <rPr>
        <i/>
        <sz val="10"/>
        <color theme="1"/>
        <rFont val="Arial Narrow"/>
        <family val="2"/>
        <charset val="238"/>
      </rPr>
      <t xml:space="preserve">vtočni jaški z vtokom pod robnik 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</si>
  <si>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Izdelava jaška iz </t>
    </r>
    <r>
      <rPr>
        <b/>
        <sz val="10"/>
        <rFont val="Arial Narrow"/>
        <family val="2"/>
        <charset val="238"/>
      </rPr>
      <t>polietilena</t>
    </r>
    <r>
      <rPr>
        <sz val="10"/>
        <rFont val="Arial Narrow"/>
        <family val="2"/>
        <charset val="238"/>
      </rPr>
      <t xml:space="preserve">, krožnega prereza s </t>
    </r>
    <r>
      <rPr>
        <b/>
        <sz val="10"/>
        <rFont val="Arial Narrow"/>
        <family val="2"/>
        <charset val="238"/>
      </rPr>
      <t>premerom 50 cm</t>
    </r>
    <r>
      <rPr>
        <sz val="10"/>
        <rFont val="Arial Narrow"/>
        <family val="2"/>
        <charset val="238"/>
      </rPr>
      <t xml:space="preserve">, globokega </t>
    </r>
    <r>
      <rPr>
        <b/>
        <sz val="10"/>
        <rFont val="Arial Narrow"/>
        <family val="2"/>
        <charset val="238"/>
      </rPr>
      <t>1,5 do 2,0 m</t>
    </r>
    <r>
      <rPr>
        <sz val="10"/>
        <rFont val="Arial Narrow"/>
        <family val="2"/>
        <charset val="238"/>
      </rPr>
      <t>, vključno z vrtanjem odprtin in izdelavo AB venca
*</t>
    </r>
    <r>
      <rPr>
        <i/>
        <sz val="10"/>
        <rFont val="Arial Narrow"/>
        <family val="2"/>
        <charset val="238"/>
      </rPr>
      <t>peskolov</t>
    </r>
    <r>
      <rPr>
        <sz val="10"/>
        <rFont val="Arial Narrow"/>
        <family val="2"/>
        <charset val="238"/>
      </rPr>
      <t xml:space="preserve">
</t>
    </r>
  </si>
  <si>
    <t>34 931</t>
  </si>
  <si>
    <r>
      <t xml:space="preserve">Izdelava tlakovane obrabne plasti iz </t>
    </r>
    <r>
      <rPr>
        <b/>
        <i/>
        <sz val="10"/>
        <color theme="1"/>
        <rFont val="Arial Narrow"/>
        <family val="2"/>
        <charset val="238"/>
      </rPr>
      <t xml:space="preserve">plošč iz zaribanega cementnega betona </t>
    </r>
    <r>
      <rPr>
        <sz val="10"/>
        <color theme="1"/>
        <rFont val="Arial Narrow"/>
        <family val="2"/>
        <charset val="238"/>
      </rPr>
      <t xml:space="preserve"> velikosti do</t>
    </r>
    <r>
      <rPr>
        <b/>
        <i/>
        <sz val="10"/>
        <color theme="1"/>
        <rFont val="Arial Narrow"/>
        <family val="2"/>
        <charset val="238"/>
      </rPr>
      <t xml:space="preserve"> 20 cm /20 cm/8 cm</t>
    </r>
    <r>
      <rPr>
        <sz val="10"/>
        <color theme="1"/>
        <rFont val="Arial Narrow"/>
        <family val="2"/>
        <charset val="238"/>
      </rPr>
      <t xml:space="preserve">, stiki zaliti s cementno malto
</t>
    </r>
  </si>
  <si>
    <r>
      <t xml:space="preserve">Izdelava tlakovane obrabne plasti iz </t>
    </r>
    <r>
      <rPr>
        <b/>
        <i/>
        <sz val="10"/>
        <color theme="1"/>
        <rFont val="Arial Narrow"/>
        <family val="2"/>
        <charset val="238"/>
      </rPr>
      <t>plošč iz cementnega betona</t>
    </r>
    <r>
      <rPr>
        <sz val="10"/>
        <color theme="1"/>
        <rFont val="Arial Narrow"/>
        <family val="2"/>
        <charset val="238"/>
      </rPr>
      <t xml:space="preserve">  velikosti do</t>
    </r>
    <r>
      <rPr>
        <b/>
        <i/>
        <sz val="10"/>
        <color theme="1"/>
        <rFont val="Arial Narrow"/>
        <family val="2"/>
        <charset val="238"/>
      </rPr>
      <t xml:space="preserve"> 40 cm/40 cm/4 cm</t>
    </r>
    <r>
      <rPr>
        <sz val="10"/>
        <color theme="1"/>
        <rFont val="Arial Narrow"/>
        <family val="2"/>
        <charset val="238"/>
      </rPr>
      <t xml:space="preserve">, stiki zaliti s cementno malto
</t>
    </r>
  </si>
  <si>
    <r>
      <t xml:space="preserve">Posnetek </t>
    </r>
    <r>
      <rPr>
        <b/>
        <sz val="10"/>
        <color theme="1"/>
        <rFont val="Arial Narrow"/>
        <family val="2"/>
        <charset val="238"/>
      </rPr>
      <t>višine in položaja točke</t>
    </r>
    <r>
      <rPr>
        <sz val="10"/>
        <color theme="1"/>
        <rFont val="Arial Narrow"/>
        <family val="2"/>
        <charset val="238"/>
      </rPr>
      <t xml:space="preserve"> na terenu/objektu
( </t>
    </r>
    <r>
      <rPr>
        <i/>
        <sz val="10"/>
        <color theme="1"/>
        <rFont val="Arial Narrow"/>
        <family val="2"/>
        <charset val="238"/>
      </rPr>
      <t>zakoličba</t>
    </r>
    <r>
      <rPr>
        <sz val="10"/>
        <color theme="1"/>
        <rFont val="Arial Narrow"/>
        <family val="2"/>
        <charset val="238"/>
      </rPr>
      <t xml:space="preserve"> )
</t>
    </r>
  </si>
  <si>
    <t>61 932</t>
  </si>
  <si>
    <r>
      <t xml:space="preserve">Dobava in vgradnja </t>
    </r>
    <r>
      <rPr>
        <b/>
        <i/>
        <sz val="10"/>
        <color theme="1"/>
        <rFont val="Arial Narrow"/>
        <family val="2"/>
        <charset val="238"/>
      </rPr>
      <t xml:space="preserve">linijskega požiralnika iz polimernega betona </t>
    </r>
    <r>
      <rPr>
        <sz val="10"/>
        <color theme="1"/>
        <rFont val="Arial Narrow"/>
        <family val="2"/>
        <charset val="238"/>
      </rPr>
      <t xml:space="preserve">svetle širine </t>
    </r>
    <r>
      <rPr>
        <b/>
        <i/>
        <sz val="10"/>
        <color theme="1"/>
        <rFont val="Arial Narrow"/>
        <family val="2"/>
        <charset val="238"/>
      </rPr>
      <t>200 mm</t>
    </r>
    <r>
      <rPr>
        <sz val="10"/>
        <color theme="1"/>
        <rFont val="Arial Narrow"/>
        <family val="2"/>
        <charset val="238"/>
      </rPr>
      <t xml:space="preserve"> z </t>
    </r>
    <r>
      <rPr>
        <b/>
        <i/>
        <sz val="10"/>
        <color theme="1"/>
        <rFont val="Arial Narrow"/>
        <family val="2"/>
        <charset val="238"/>
      </rPr>
      <t>litoželeznim robom</t>
    </r>
    <r>
      <rPr>
        <sz val="10"/>
        <color theme="1"/>
        <rFont val="Arial Narrow"/>
        <family val="2"/>
        <charset val="238"/>
      </rPr>
      <t xml:space="preserve">, gradbene višine 30 cm zunanja širina 235 mm, dolžina 1000 mm. Kanal se izvede s polaganjem na podložni beton debeline 15 cm, ter bočnim obbetoniranjem kanalete. Zgornji rob rešetke se izvaja na ravni 2-5 mm nižje od končnega nivoja platoja. Komplet z vsem priborom za montažo, 
kot npr.: </t>
    </r>
    <r>
      <rPr>
        <i/>
        <sz val="10"/>
        <color theme="1"/>
        <rFont val="Arial Narrow"/>
        <family val="2"/>
        <charset val="238"/>
      </rPr>
      <t>Multiline V200 kanalete (linijske rešetke)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</si>
  <si>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Dobava in vgradnja </t>
    </r>
    <r>
      <rPr>
        <b/>
        <i/>
        <sz val="10"/>
        <color theme="1"/>
        <rFont val="Arial Narrow"/>
        <family val="2"/>
        <charset val="238"/>
      </rPr>
      <t>pokrivne litoželezne rešetke</t>
    </r>
    <r>
      <rPr>
        <sz val="10"/>
        <color theme="1"/>
        <rFont val="Arial Narrow"/>
        <family val="2"/>
        <charset val="238"/>
      </rPr>
      <t xml:space="preserve">, obremenitev min. </t>
    </r>
    <r>
      <rPr>
        <b/>
        <i/>
        <sz val="10"/>
        <color theme="1"/>
        <rFont val="Arial Narrow"/>
        <family val="2"/>
        <charset val="238"/>
      </rPr>
      <t>D 400 kN</t>
    </r>
    <r>
      <rPr>
        <sz val="10"/>
        <color theme="1"/>
        <rFont val="Arial Narrow"/>
        <family val="2"/>
        <charset val="238"/>
      </rPr>
      <t xml:space="preserve">, dolžina 500 mm in širine 223 mm, 
kot npr.: </t>
    </r>
    <r>
      <rPr>
        <i/>
        <sz val="10"/>
        <color theme="1"/>
        <rFont val="Arial Narrow"/>
        <family val="2"/>
        <charset val="238"/>
      </rPr>
      <t xml:space="preserve">Multiline V200 - SK design
</t>
    </r>
  </si>
  <si>
    <r>
      <t xml:space="preserve">Dobava in vgradnja </t>
    </r>
    <r>
      <rPr>
        <b/>
        <i/>
        <sz val="10"/>
        <color theme="1"/>
        <rFont val="Arial Narrow"/>
        <family val="2"/>
        <charset val="238"/>
      </rPr>
      <t>zaključne polne čelne stene</t>
    </r>
    <r>
      <rPr>
        <sz val="10"/>
        <color theme="1"/>
        <rFont val="Arial Narrow"/>
        <family val="2"/>
        <charset val="238"/>
      </rPr>
      <t xml:space="preserve"> iz polimernega betona z zaščitnim robom, debeline 2 cm, 
kot npr.: </t>
    </r>
    <r>
      <rPr>
        <i/>
        <sz val="10"/>
        <color theme="1"/>
        <rFont val="Arial Narrow"/>
        <family val="2"/>
        <charset val="238"/>
      </rPr>
      <t>Multiline V200 pribor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</si>
  <si>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Dobava in vgradnja </t>
    </r>
    <r>
      <rPr>
        <b/>
        <i/>
        <sz val="10"/>
        <color theme="1"/>
        <rFont val="Arial Narrow"/>
        <family val="2"/>
        <charset val="238"/>
      </rPr>
      <t>zaključne čelne stene z iztokom do DN200</t>
    </r>
    <r>
      <rPr>
        <sz val="10"/>
        <color theme="1"/>
        <rFont val="Arial Narrow"/>
        <family val="2"/>
        <charset val="238"/>
      </rPr>
      <t xml:space="preserve">, z zaščitnim robom in tesnilom cevi, iz polimernega betona z zaščitnim robom, debeline 2cm, kot npr.: </t>
    </r>
    <r>
      <rPr>
        <i/>
        <sz val="10"/>
        <color theme="1"/>
        <rFont val="Arial Narrow"/>
        <family val="2"/>
        <charset val="238"/>
      </rPr>
      <t>Multiline V200 pribor</t>
    </r>
  </si>
  <si>
    <r>
      <t xml:space="preserve">Dobava in vgradnja enodelnega </t>
    </r>
    <r>
      <rPr>
        <b/>
        <i/>
        <sz val="10"/>
        <color theme="1"/>
        <rFont val="Arial Narrow"/>
        <family val="2"/>
        <charset val="238"/>
      </rPr>
      <t>zbiralnika iz polimernega betona</t>
    </r>
    <r>
      <rPr>
        <sz val="10"/>
        <color theme="1"/>
        <rFont val="Arial Narrow"/>
        <family val="2"/>
        <charset val="238"/>
      </rPr>
      <t xml:space="preserve"> z integriranim tesnilom na </t>
    </r>
    <r>
      <rPr>
        <b/>
        <i/>
        <sz val="10"/>
        <color theme="1"/>
        <rFont val="Arial Narrow"/>
        <family val="2"/>
        <charset val="238"/>
      </rPr>
      <t>iztoku DN160</t>
    </r>
    <r>
      <rPr>
        <sz val="10"/>
        <color theme="1"/>
        <rFont val="Arial Narrow"/>
        <family val="2"/>
        <charset val="238"/>
      </rPr>
      <t xml:space="preserve">, zaščitnim robom in </t>
    </r>
    <r>
      <rPr>
        <b/>
        <i/>
        <sz val="10"/>
        <color theme="1"/>
        <rFont val="Arial Narrow"/>
        <family val="2"/>
        <charset val="238"/>
      </rPr>
      <t xml:space="preserve">PVC vedrom </t>
    </r>
    <r>
      <rPr>
        <sz val="10"/>
        <color theme="1"/>
        <rFont val="Arial Narrow"/>
        <family val="2"/>
        <charset val="238"/>
      </rPr>
      <t xml:space="preserve">za grobe nečistoče, kot npr.: </t>
    </r>
    <r>
      <rPr>
        <i/>
        <sz val="10"/>
        <color theme="1"/>
        <rFont val="Arial Narrow"/>
        <family val="2"/>
        <charset val="238"/>
      </rPr>
      <t>Multiline V200 zbiralnik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</si>
  <si>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zasipa</t>
    </r>
    <r>
      <rPr>
        <sz val="10"/>
        <color theme="1"/>
        <rFont val="Arial Narrow"/>
        <family val="2"/>
        <charset val="238"/>
      </rPr>
      <t xml:space="preserve"> iz zrnate kamnine – 3. kategorije ter zasipavanje kanala skupaj z dobavo in dovozom materiala 0/16 in utrjevanjem z vibracijskim nabijačem v slojih po 20 cm do 95% trdnosti po standardnem Proktorjevem postopku
(</t>
    </r>
    <r>
      <rPr>
        <i/>
        <sz val="10"/>
        <color theme="1"/>
        <rFont val="Arial Narrow"/>
        <family val="2"/>
        <charset val="238"/>
      </rPr>
      <t xml:space="preserve"> zasip revizijskih in vtočnih jaškov ter vgrsajenih cevi meteornega kanala in cevnih navezav vtočnih jaškov</t>
    </r>
    <r>
      <rPr>
        <sz val="10"/>
        <color theme="1"/>
        <rFont val="Arial Narrow"/>
        <family val="2"/>
        <charset val="238"/>
      </rPr>
      <t xml:space="preserve"> )
</t>
    </r>
  </si>
  <si>
    <t xml:space="preserve">Prevoz in odlaganje odpadne zmesi zemljine in kamnine ali asfaltnega rezkanca/drobljenca na deponijo izvajalca v neposredni bližini gradbišča do ponovne vgradnje
</t>
  </si>
  <si>
    <r>
      <t xml:space="preserve">Izdelava nevezane nosilne plasti enakomerno zrnatega drobljenca iz kamnine v debelini do 30 cm  ( </t>
    </r>
    <r>
      <rPr>
        <i/>
        <sz val="10"/>
        <rFont val="Arial Narrow"/>
        <family val="2"/>
        <charset val="238"/>
      </rPr>
      <t>vozišče</t>
    </r>
    <r>
      <rPr>
        <sz val="10"/>
        <rFont val="Arial Narrow"/>
        <family val="2"/>
        <charset val="238"/>
      </rPr>
      <t xml:space="preserve"> )
</t>
    </r>
  </si>
  <si>
    <t>79 516</t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</si>
  <si>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geodetskega posnetka izvedenega stanja</t>
    </r>
    <r>
      <rPr>
        <sz val="10"/>
        <color theme="1"/>
        <rFont val="Arial Narrow"/>
        <family val="2"/>
        <charset val="238"/>
      </rPr>
      <t xml:space="preserve"> in projektne dokumentacije - </t>
    </r>
    <r>
      <rPr>
        <b/>
        <i/>
        <sz val="10"/>
        <color theme="1"/>
        <rFont val="Arial Narrow"/>
        <family val="2"/>
        <charset val="238"/>
      </rPr>
      <t xml:space="preserve">projekt izvedenih gradbenih del </t>
    </r>
    <r>
      <rPr>
        <sz val="10"/>
        <color theme="1"/>
        <rFont val="Arial Narrow"/>
        <family val="2"/>
        <charset val="238"/>
      </rPr>
      <t xml:space="preserve">(PID)
</t>
    </r>
  </si>
  <si>
    <r>
      <t xml:space="preserve">Preskus tesnosti cevi premera do </t>
    </r>
    <r>
      <rPr>
        <b/>
        <sz val="10"/>
        <color theme="1"/>
        <rFont val="Arial Narrow"/>
        <family val="2"/>
        <charset val="238"/>
      </rPr>
      <t>DN200</t>
    </r>
    <r>
      <rPr>
        <sz val="10"/>
        <color theme="1"/>
        <rFont val="Arial Narrow"/>
        <family val="2"/>
        <charset val="238"/>
      </rPr>
      <t xml:space="preserve"> mm
</t>
    </r>
    <r>
      <rPr>
        <i/>
        <sz val="10"/>
        <color theme="1"/>
        <rFont val="Arial Narrow"/>
        <family val="2"/>
        <charset val="238"/>
      </rPr>
      <t>*tlačni preizkus vodotesnosti položenih kanalizacijskih cevi po navodilih proizvajalca. Preizkus tesnosti se izvede z zrakom po standardu EN 1610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</si>
  <si>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Pregled vgrajenih cevi s </t>
    </r>
    <r>
      <rPr>
        <b/>
        <i/>
        <sz val="10"/>
        <color theme="1"/>
        <rFont val="Arial Narrow"/>
        <family val="2"/>
        <charset val="238"/>
      </rPr>
      <t xml:space="preserve">TV kamero
</t>
    </r>
    <r>
      <rPr>
        <i/>
        <sz val="10"/>
        <color theme="1"/>
        <rFont val="Arial Narrow"/>
        <family val="2"/>
        <charset val="238"/>
      </rPr>
      <t>*snemanje kanala po standardu SIST EN 13508-2:2003 in skladno z nemškimi smernicami ATV-M 143-2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</si>
  <si>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Doplačilo za izdelavo </t>
    </r>
    <r>
      <rPr>
        <b/>
        <i/>
        <sz val="10"/>
        <color theme="1"/>
        <rFont val="Arial Narrow"/>
        <family val="2"/>
        <charset val="238"/>
      </rPr>
      <t>prekinjenih tankoslojnih</t>
    </r>
    <r>
      <rPr>
        <sz val="10"/>
        <color theme="1"/>
        <rFont val="Arial Narrow"/>
        <family val="2"/>
        <charset val="238"/>
      </rPr>
      <t xml:space="preserve"> vzdolžnih označb na vozišču, </t>
    </r>
    <r>
      <rPr>
        <b/>
        <i/>
        <sz val="10"/>
        <color theme="1"/>
        <rFont val="Arial Narrow"/>
        <family val="2"/>
        <charset val="238"/>
      </rPr>
      <t>širina črte 12 cm</t>
    </r>
    <r>
      <rPr>
        <sz val="10"/>
        <color theme="1"/>
        <rFont val="Arial Narrow"/>
        <family val="2"/>
        <charset val="238"/>
      </rPr>
      <t xml:space="preserve">
</t>
    </r>
  </si>
  <si>
    <r>
      <rPr>
        <b/>
        <i/>
        <u/>
        <sz val="10"/>
        <color theme="1"/>
        <rFont val="Arial Narrow"/>
        <family val="2"/>
        <charset val="238"/>
      </rPr>
      <t>Zaščita</t>
    </r>
    <r>
      <rPr>
        <sz val="10"/>
        <color theme="1"/>
        <rFont val="Arial Narrow"/>
        <family val="2"/>
        <charset val="238"/>
      </rPr>
      <t xml:space="preserve"> oz. </t>
    </r>
    <r>
      <rPr>
        <strike/>
        <sz val="10"/>
        <color theme="1"/>
        <rFont val="Arial Narrow"/>
        <family val="2"/>
        <charset val="238"/>
      </rPr>
      <t xml:space="preserve">prestavitev </t>
    </r>
    <r>
      <rPr>
        <b/>
        <i/>
        <sz val="10"/>
        <color theme="1"/>
        <rFont val="Arial Narrow"/>
        <family val="2"/>
        <charset val="238"/>
      </rPr>
      <t>obstoječega vkopanega elektro-energetskega voda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izkop voda, </t>
    </r>
    <r>
      <rPr>
        <i/>
        <strike/>
        <sz val="10"/>
        <color theme="1"/>
        <rFont val="Arial Narrow"/>
        <family val="2"/>
        <charset val="238"/>
      </rPr>
      <t>prestavitev</t>
    </r>
    <r>
      <rPr>
        <i/>
        <sz val="10"/>
        <color theme="1"/>
        <rFont val="Arial Narrow"/>
        <family val="2"/>
        <charset val="238"/>
      </rPr>
      <t>, zaščitna cev, zasip voda</t>
    </r>
    <r>
      <rPr>
        <sz val="10"/>
        <color theme="1"/>
        <rFont val="Arial Narrow"/>
        <family val="2"/>
        <charset val="238"/>
      </rPr>
      <t xml:space="preserve">) po navodilih upravljalca
</t>
    </r>
  </si>
  <si>
    <r>
      <rPr>
        <b/>
        <i/>
        <u/>
        <sz val="10"/>
        <color theme="1"/>
        <rFont val="Arial Narrow"/>
        <family val="2"/>
        <charset val="238"/>
      </rPr>
      <t>Zaščita</t>
    </r>
    <r>
      <rPr>
        <sz val="10"/>
        <color theme="1"/>
        <rFont val="Arial Narrow"/>
        <family val="2"/>
        <charset val="238"/>
      </rPr>
      <t xml:space="preserve"> oz. </t>
    </r>
    <r>
      <rPr>
        <strike/>
        <sz val="10"/>
        <color theme="1"/>
        <rFont val="Arial Narrow"/>
        <family val="2"/>
        <charset val="238"/>
      </rPr>
      <t xml:space="preserve">prestavitev </t>
    </r>
    <r>
      <rPr>
        <b/>
        <i/>
        <sz val="10"/>
        <color theme="1"/>
        <rFont val="Arial Narrow"/>
        <family val="2"/>
        <charset val="238"/>
      </rPr>
      <t>obstoječega vkopanega vodovoda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izkop voda, </t>
    </r>
    <r>
      <rPr>
        <i/>
        <strike/>
        <sz val="10"/>
        <color theme="1"/>
        <rFont val="Arial Narrow"/>
        <family val="2"/>
        <charset val="238"/>
      </rPr>
      <t>prestavitev</t>
    </r>
    <r>
      <rPr>
        <i/>
        <sz val="10"/>
        <color theme="1"/>
        <rFont val="Arial Narrow"/>
        <family val="2"/>
        <charset val="238"/>
      </rPr>
      <t>, zaščitna cev, zasip voda</t>
    </r>
    <r>
      <rPr>
        <sz val="10"/>
        <color theme="1"/>
        <rFont val="Arial Narrow"/>
        <family val="2"/>
        <charset val="238"/>
      </rPr>
      <t xml:space="preserve">) po navodilih upravljalca
</t>
    </r>
  </si>
  <si>
    <r>
      <rPr>
        <b/>
        <i/>
        <u/>
        <sz val="10"/>
        <color theme="1"/>
        <rFont val="Arial Narrow"/>
        <family val="2"/>
        <charset val="238"/>
      </rPr>
      <t>Zaščita</t>
    </r>
    <r>
      <rPr>
        <sz val="10"/>
        <color theme="1"/>
        <rFont val="Arial Narrow"/>
        <family val="2"/>
        <charset val="238"/>
      </rPr>
      <t xml:space="preserve"> oz. </t>
    </r>
    <r>
      <rPr>
        <strike/>
        <sz val="10"/>
        <color theme="1"/>
        <rFont val="Arial Narrow"/>
        <family val="2"/>
        <charset val="238"/>
      </rPr>
      <t xml:space="preserve">prestavitev </t>
    </r>
    <r>
      <rPr>
        <b/>
        <i/>
        <sz val="10"/>
        <color theme="1"/>
        <rFont val="Arial Narrow"/>
        <family val="2"/>
        <charset val="238"/>
      </rPr>
      <t>obstoječega vkopanega plinovoda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izkop voda, </t>
    </r>
    <r>
      <rPr>
        <i/>
        <strike/>
        <sz val="10"/>
        <color theme="1"/>
        <rFont val="Arial Narrow"/>
        <family val="2"/>
        <charset val="238"/>
      </rPr>
      <t>prestavitev</t>
    </r>
    <r>
      <rPr>
        <i/>
        <sz val="10"/>
        <color theme="1"/>
        <rFont val="Arial Narrow"/>
        <family val="2"/>
        <charset val="238"/>
      </rPr>
      <t>, zaščitna cev, zasip voda</t>
    </r>
    <r>
      <rPr>
        <sz val="10"/>
        <color theme="1"/>
        <rFont val="Arial Narrow"/>
        <family val="2"/>
        <charset val="238"/>
      </rPr>
      <t xml:space="preserve">) po navodilih upravljalca
</t>
    </r>
  </si>
  <si>
    <t>73 132</t>
  </si>
  <si>
    <t xml:space="preserve">Odstranitev panja s premerom 11 do 30 cm z odvozom na deponijo na razdaljo nad 1000 m
</t>
  </si>
  <si>
    <r>
      <t xml:space="preserve">Demontaža prometnega znaka na enem podstavku in deponiranje do ponovne montaže  ( </t>
    </r>
    <r>
      <rPr>
        <i/>
        <sz val="10"/>
        <color theme="1"/>
        <rFont val="Arial Narrow"/>
        <family val="2"/>
        <charset val="238"/>
      </rPr>
      <t>2232-4, 2434 in 2435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</si>
  <si>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Porušitev in odstranitev </t>
    </r>
    <r>
      <rPr>
        <b/>
        <i/>
        <sz val="10"/>
        <color theme="1"/>
        <rFont val="Arial Narrow"/>
        <family val="2"/>
        <charset val="238"/>
      </rPr>
      <t>linijske kanalete z LTŽ rešetko</t>
    </r>
    <r>
      <rPr>
        <sz val="10"/>
        <color theme="1"/>
        <rFont val="Arial Narrow"/>
        <family val="2"/>
        <charset val="238"/>
      </rPr>
      <t xml:space="preserve">,
širine do </t>
    </r>
    <r>
      <rPr>
        <b/>
        <i/>
        <sz val="10"/>
        <color theme="1"/>
        <rFont val="Arial Narrow"/>
        <family val="2"/>
        <charset val="238"/>
      </rPr>
      <t>20 cm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</si>
  <si>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Porušitev in odstranitev </t>
    </r>
    <r>
      <rPr>
        <b/>
        <i/>
        <sz val="10"/>
        <color theme="1"/>
        <rFont val="Arial Narrow"/>
        <family val="2"/>
        <charset val="238"/>
      </rPr>
      <t>zidu iz ojačenega cementnega betona</t>
    </r>
    <r>
      <rPr>
        <sz val="10"/>
        <color theme="1"/>
        <rFont val="Arial Narrow"/>
        <family val="2"/>
        <charset val="238"/>
      </rPr>
      <t xml:space="preserve">
( </t>
    </r>
    <r>
      <rPr>
        <i/>
        <sz val="10"/>
        <color theme="1"/>
        <rFont val="Arial Narrow"/>
        <family val="2"/>
        <charset val="238"/>
      </rPr>
      <t>parapetni AB zid z žično ograjo</t>
    </r>
    <r>
      <rPr>
        <sz val="10"/>
        <color theme="1"/>
        <rFont val="Arial Narrow"/>
        <family val="2"/>
        <charset val="238"/>
      </rPr>
      <t xml:space="preserve"> )</t>
    </r>
  </si>
  <si>
    <r>
      <t xml:space="preserve">Ponovna montaža deponiranih </t>
    </r>
    <r>
      <rPr>
        <b/>
        <i/>
        <sz val="10"/>
        <color theme="1"/>
        <rFont val="Arial Narrow"/>
        <family val="2"/>
        <charset val="238"/>
      </rPr>
      <t>obstoječih</t>
    </r>
    <r>
      <rPr>
        <sz val="10"/>
        <color theme="1"/>
        <rFont val="Arial Narrow"/>
        <family val="2"/>
        <charset val="238"/>
      </rPr>
      <t xml:space="preserve"> prometnih znakov 
( </t>
    </r>
    <r>
      <rPr>
        <i/>
        <sz val="10"/>
        <color theme="1"/>
        <rFont val="Arial Narrow"/>
        <family val="2"/>
        <charset val="238"/>
      </rPr>
      <t xml:space="preserve">2232-4, 2434 in 2435 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</si>
  <si>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tankoslojne</t>
    </r>
    <r>
      <rPr>
        <sz val="10"/>
        <color theme="1"/>
        <rFont val="Arial Narrow"/>
        <family val="2"/>
        <charset val="238"/>
      </rPr>
      <t xml:space="preserve"> vzdolžne označbe na vozišču z enokomponentno</t>
    </r>
    <r>
      <rPr>
        <b/>
        <i/>
        <sz val="10"/>
        <color theme="1"/>
        <rFont val="Arial Narrow"/>
        <family val="2"/>
        <charset val="238"/>
      </rPr>
      <t xml:space="preserve"> belo barvo</t>
    </r>
    <r>
      <rPr>
        <sz val="10"/>
        <color theme="1"/>
        <rFont val="Arial Narrow"/>
        <family val="2"/>
        <charset val="238"/>
      </rPr>
      <t xml:space="preserve">, vključno 250 g/m2 posipa z drobci / kroglicami stekla, strojno, debelina plasti suhe snovi 200 µm, </t>
    </r>
    <r>
      <rPr>
        <b/>
        <i/>
        <sz val="10"/>
        <color theme="1"/>
        <rFont val="Arial Narrow"/>
        <family val="2"/>
        <charset val="238"/>
      </rPr>
      <t>širina črte 12 cm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5122-1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</si>
  <si>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priklopa </t>
    </r>
    <r>
      <rPr>
        <b/>
        <i/>
        <sz val="10"/>
        <rFont val="Arial Narrow"/>
        <family val="2"/>
        <charset val="238"/>
      </rPr>
      <t>predvidenega vtočnega jaška</t>
    </r>
    <r>
      <rPr>
        <sz val="10"/>
        <rFont val="Arial Narrow"/>
        <family val="2"/>
        <charset val="238"/>
      </rPr>
      <t xml:space="preserve"> na </t>
    </r>
    <r>
      <rPr>
        <b/>
        <i/>
        <sz val="10"/>
        <rFont val="Arial Narrow"/>
        <family val="2"/>
        <charset val="238"/>
      </rPr>
      <t>vtočni jašek</t>
    </r>
    <r>
      <rPr>
        <i/>
        <sz val="10"/>
        <rFont val="Arial Narrow"/>
        <family val="2"/>
        <charset val="238"/>
      </rPr>
      <t xml:space="preserve"> (1. faza izvedbe)</t>
    </r>
    <r>
      <rPr>
        <sz val="10"/>
        <rFont val="Arial Narrow"/>
        <family val="2"/>
        <charset val="238"/>
      </rPr>
      <t xml:space="preserve">, vključno z vrtanjem odprtin in vsem inštalacijskim materialom in tesnili za priklop
</t>
    </r>
  </si>
  <si>
    <r>
      <t xml:space="preserve">Rekonstrukcija lokalne ceste </t>
    </r>
    <r>
      <rPr>
        <b/>
        <sz val="12"/>
        <color theme="1"/>
        <rFont val="Arial Narrow"/>
        <family val="2"/>
        <charset val="238"/>
      </rPr>
      <t>LC-069021 Ljubljana-Brinje-Videm-Dolsko</t>
    </r>
    <r>
      <rPr>
        <sz val="12"/>
        <color theme="1"/>
        <rFont val="Arial Narrow"/>
        <family val="2"/>
        <charset val="238"/>
      </rPr>
      <t xml:space="preserve">, med naseljema </t>
    </r>
    <r>
      <rPr>
        <b/>
        <sz val="12"/>
        <color theme="1"/>
        <rFont val="Arial Narrow"/>
        <family val="2"/>
        <charset val="238"/>
      </rPr>
      <t>Brinje</t>
    </r>
    <r>
      <rPr>
        <sz val="12"/>
        <color theme="1"/>
        <rFont val="Arial Narrow"/>
        <family val="2"/>
        <charset val="238"/>
      </rPr>
      <t xml:space="preserve"> in </t>
    </r>
    <r>
      <rPr>
        <b/>
        <sz val="12"/>
        <color theme="1"/>
        <rFont val="Arial Narrow"/>
        <family val="2"/>
        <charset val="238"/>
      </rPr>
      <t xml:space="preserve">Beričevo
</t>
    </r>
  </si>
  <si>
    <t>2323-24</t>
  </si>
  <si>
    <r>
      <t xml:space="preserve">Izdelava nosilne plasti bituminizirane zmesi </t>
    </r>
    <r>
      <rPr>
        <b/>
        <sz val="10"/>
        <color theme="1"/>
        <rFont val="Arial Narrow"/>
        <family val="2"/>
        <charset val="238"/>
      </rPr>
      <t xml:space="preserve">AC 22 base B 50/70 A3 </t>
    </r>
    <r>
      <rPr>
        <sz val="10"/>
        <color theme="1"/>
        <rFont val="Arial Narrow"/>
        <family val="2"/>
        <charset val="238"/>
      </rPr>
      <t xml:space="preserve">v debelini </t>
    </r>
    <r>
      <rPr>
        <b/>
        <sz val="10"/>
        <color theme="1"/>
        <rFont val="Arial Narrow"/>
        <family val="2"/>
        <charset val="238"/>
      </rPr>
      <t>6 cm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 vozišče, uvozi in uvozi čez pločnik )
*TOPLI ASFALT 
*Vgradi se lahko do 15% rezkanca pridobljenega iz odpadnega asfalta (Uredba o zelenem javnem naročanju)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</si>
  <si>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Izdelava obrabne in zaporne plasti bituminizirane zmesi </t>
    </r>
    <r>
      <rPr>
        <b/>
        <sz val="10"/>
        <color theme="1"/>
        <rFont val="Arial Narrow"/>
        <family val="2"/>
        <charset val="238"/>
      </rPr>
      <t>AC 11 surf B 50/70 A3</t>
    </r>
    <r>
      <rPr>
        <sz val="10"/>
        <color theme="1"/>
        <rFont val="Arial Narrow"/>
        <family val="2"/>
        <charset val="238"/>
      </rPr>
      <t xml:space="preserve"> v debelini </t>
    </r>
    <r>
      <rPr>
        <b/>
        <sz val="10"/>
        <color theme="1"/>
        <rFont val="Arial Narrow"/>
        <family val="2"/>
        <charset val="238"/>
      </rPr>
      <t>4,0 cm</t>
    </r>
    <r>
      <rPr>
        <sz val="10"/>
        <color theme="1"/>
        <rFont val="Arial Narrow"/>
        <family val="2"/>
        <charset val="238"/>
      </rPr>
      <t xml:space="preserve">
</t>
    </r>
    <r>
      <rPr>
        <i/>
        <sz val="10"/>
        <color theme="1"/>
        <rFont val="Arial Narrow"/>
        <family val="2"/>
        <charset val="238"/>
      </rPr>
      <t>( vozišče in uvozi )
*TOPLI ASFALT 
*Vgradi se lahko do 15% rezkanca pridobljenega iz odpadnega asfalta (Uredba o zelenem javnem naročanju)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</si>
  <si>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obrobe</t>
    </r>
    <r>
      <rPr>
        <sz val="10"/>
        <color theme="1"/>
        <rFont val="Arial Narrow"/>
        <family val="2"/>
        <charset val="238"/>
      </rPr>
      <t xml:space="preserve"> iz malih tlakovcev iz </t>
    </r>
    <r>
      <rPr>
        <i/>
        <sz val="10"/>
        <color theme="1"/>
        <rFont val="Arial Narrow"/>
        <family val="2"/>
        <charset val="238"/>
      </rPr>
      <t>naravnega kamna</t>
    </r>
    <r>
      <rPr>
        <sz val="10"/>
        <color theme="1"/>
        <rFont val="Arial Narrow"/>
        <family val="2"/>
        <charset val="238"/>
      </rPr>
      <t xml:space="preserve"> velikosti </t>
    </r>
    <r>
      <rPr>
        <b/>
        <i/>
        <sz val="10"/>
        <color theme="1"/>
        <rFont val="Arial Narrow"/>
        <family val="2"/>
        <charset val="238"/>
      </rPr>
      <t>10 cm/10 cm /10 cm</t>
    </r>
    <r>
      <rPr>
        <sz val="10"/>
        <color theme="1"/>
        <rFont val="Arial Narrow"/>
        <family val="2"/>
        <charset val="238"/>
      </rPr>
      <t xml:space="preserve">  ( </t>
    </r>
    <r>
      <rPr>
        <i/>
        <sz val="10"/>
        <color theme="1"/>
        <rFont val="Arial Narrow"/>
        <family val="2"/>
        <charset val="238"/>
      </rPr>
      <t>granitne kocke</t>
    </r>
    <r>
      <rPr>
        <sz val="10"/>
        <color theme="1"/>
        <rFont val="Arial Narrow"/>
        <family val="2"/>
        <charset val="238"/>
      </rPr>
      <t xml:space="preserve"> )
</t>
    </r>
  </si>
  <si>
    <t xml:space="preserve">Dobava in vgraditev predfabriciranega dvignjenega robnika iz cementnega betona s prerezom 8/20 cm
</t>
  </si>
  <si>
    <t>Široki izkop vezljive zemljine – 3. kategorije – strojno z nakladanjem</t>
  </si>
  <si>
    <r>
      <rPr>
        <b/>
        <i/>
        <sz val="10"/>
        <color rgb="FFFF0000"/>
        <rFont val="Arial Narrow"/>
        <family val="2"/>
        <charset val="238"/>
      </rPr>
      <t>Zaščita</t>
    </r>
    <r>
      <rPr>
        <sz val="10"/>
        <color rgb="FFFF0000"/>
        <rFont val="Arial Narrow"/>
        <family val="2"/>
        <charset val="238"/>
      </rPr>
      <t xml:space="preserve"> oz. </t>
    </r>
    <r>
      <rPr>
        <strike/>
        <sz val="10"/>
        <color rgb="FFFF0000"/>
        <rFont val="Arial Narrow"/>
        <family val="2"/>
        <charset val="238"/>
      </rPr>
      <t>prestavitev</t>
    </r>
    <r>
      <rPr>
        <sz val="10"/>
        <color rgb="FFFF0000"/>
        <rFont val="Arial Narrow"/>
        <family val="2"/>
        <charset val="238"/>
      </rPr>
      <t xml:space="preserve"> </t>
    </r>
    <r>
      <rPr>
        <b/>
        <i/>
        <sz val="10"/>
        <color rgb="FFFF0000"/>
        <rFont val="Arial Narrow"/>
        <family val="2"/>
        <charset val="238"/>
      </rPr>
      <t>obstoječega vkopanega telekomunikacijskega voda</t>
    </r>
    <r>
      <rPr>
        <sz val="10"/>
        <color rgb="FFFF0000"/>
        <rFont val="Arial Narrow"/>
        <family val="2"/>
        <charset val="238"/>
      </rPr>
      <t xml:space="preserve"> (</t>
    </r>
    <r>
      <rPr>
        <i/>
        <sz val="10"/>
        <color rgb="FFFF0000"/>
        <rFont val="Arial Narrow"/>
        <family val="2"/>
        <charset val="238"/>
      </rPr>
      <t xml:space="preserve">izkop voda, </t>
    </r>
    <r>
      <rPr>
        <i/>
        <strike/>
        <sz val="10"/>
        <color rgb="FFFF0000"/>
        <rFont val="Arial Narrow"/>
        <family val="2"/>
        <charset val="238"/>
      </rPr>
      <t>prestavitev</t>
    </r>
    <r>
      <rPr>
        <i/>
        <sz val="10"/>
        <color rgb="FFFF0000"/>
        <rFont val="Arial Narrow"/>
        <family val="2"/>
        <charset val="238"/>
      </rPr>
      <t xml:space="preserve">, </t>
    </r>
    <r>
      <rPr>
        <i/>
        <u/>
        <sz val="10"/>
        <color rgb="FFFF0000"/>
        <rFont val="Arial Narrow"/>
        <family val="2"/>
        <charset val="238"/>
      </rPr>
      <t>zaščitna cev, zasip voda</t>
    </r>
    <r>
      <rPr>
        <u/>
        <sz val="10"/>
        <color rgb="FFFF0000"/>
        <rFont val="Arial Narrow"/>
        <family val="2"/>
        <charset val="238"/>
      </rPr>
      <t xml:space="preserve">) </t>
    </r>
    <r>
      <rPr>
        <b/>
        <i/>
        <u/>
        <sz val="10"/>
        <color rgb="FFFF0000"/>
        <rFont val="Arial Narrow"/>
        <family val="2"/>
        <charset val="238"/>
      </rPr>
      <t>po navodilih upravljalca</t>
    </r>
    <r>
      <rPr>
        <u/>
        <sz val="10"/>
        <color rgb="FFFF0000"/>
        <rFont val="Arial Narrow"/>
        <family val="2"/>
        <charset val="238"/>
      </rPr>
      <t>:</t>
    </r>
    <r>
      <rPr>
        <sz val="10"/>
        <color rgb="FFFF0000"/>
        <rFont val="Arial Narrow"/>
        <family val="2"/>
        <charset val="238"/>
      </rPr>
      <t xml:space="preserve">
- Lociranje, zakoličenje obstoječega TK voda;
- Ročni izkop do globine 1,00 m;
- Izvedba kab. kanaliz. za TK kabel,
   </t>
    </r>
    <r>
      <rPr>
        <b/>
        <i/>
        <sz val="10"/>
        <color rgb="FFFF0000"/>
        <rFont val="Arial Narrow"/>
        <family val="2"/>
        <charset val="238"/>
      </rPr>
      <t xml:space="preserve">9 x stigmaflex cev DN110 </t>
    </r>
    <r>
      <rPr>
        <sz val="10"/>
        <color rgb="FFFF0000"/>
        <rFont val="Arial Narrow"/>
        <family val="2"/>
        <charset val="238"/>
      </rPr>
      <t>- 9 x 190 m = 1710 m;
- Strojni zasip z utrjevanjem po slojih 20 cm.
"</t>
    </r>
    <r>
      <rPr>
        <b/>
        <i/>
        <sz val="10"/>
        <color rgb="FFFF0000"/>
        <rFont val="Arial Narrow"/>
        <family val="2"/>
        <charset val="238"/>
      </rPr>
      <t>TELEKOM SLOVEIJE d.d.</t>
    </r>
    <r>
      <rPr>
        <sz val="10"/>
        <color rgb="FFFF0000"/>
        <rFont val="Arial Narrow"/>
        <family val="2"/>
        <charset val="238"/>
      </rPr>
      <t xml:space="preserve">"
</t>
    </r>
  </si>
  <si>
    <r>
      <rPr>
        <b/>
        <i/>
        <sz val="10"/>
        <color rgb="FFFF0000"/>
        <rFont val="Arial Narrow"/>
        <family val="2"/>
        <charset val="238"/>
      </rPr>
      <t>Zaščita</t>
    </r>
    <r>
      <rPr>
        <sz val="10"/>
        <color rgb="FFFF0000"/>
        <rFont val="Arial Narrow"/>
        <family val="2"/>
        <charset val="238"/>
      </rPr>
      <t xml:space="preserve"> oz. </t>
    </r>
    <r>
      <rPr>
        <strike/>
        <sz val="10"/>
        <color rgb="FFFF0000"/>
        <rFont val="Arial Narrow"/>
        <family val="2"/>
        <charset val="238"/>
      </rPr>
      <t>prestavitev</t>
    </r>
    <r>
      <rPr>
        <sz val="10"/>
        <color rgb="FFFF0000"/>
        <rFont val="Arial Narrow"/>
        <family val="2"/>
        <charset val="238"/>
      </rPr>
      <t xml:space="preserve"> </t>
    </r>
    <r>
      <rPr>
        <b/>
        <i/>
        <sz val="10"/>
        <color rgb="FFFF0000"/>
        <rFont val="Arial Narrow"/>
        <family val="2"/>
        <charset val="238"/>
      </rPr>
      <t>obstoječega vkopanega telekomunikacijskega voda</t>
    </r>
    <r>
      <rPr>
        <sz val="10"/>
        <color rgb="FFFF0000"/>
        <rFont val="Arial Narrow"/>
        <family val="2"/>
        <charset val="238"/>
      </rPr>
      <t xml:space="preserve"> (</t>
    </r>
    <r>
      <rPr>
        <i/>
        <sz val="10"/>
        <color rgb="FFFF0000"/>
        <rFont val="Arial Narrow"/>
        <family val="2"/>
        <charset val="238"/>
      </rPr>
      <t xml:space="preserve">izkop voda, </t>
    </r>
    <r>
      <rPr>
        <i/>
        <strike/>
        <sz val="10"/>
        <color rgb="FFFF0000"/>
        <rFont val="Arial Narrow"/>
        <family val="2"/>
        <charset val="238"/>
      </rPr>
      <t>prestavitev</t>
    </r>
    <r>
      <rPr>
        <i/>
        <sz val="10"/>
        <color rgb="FFFF0000"/>
        <rFont val="Arial Narrow"/>
        <family val="2"/>
        <charset val="238"/>
      </rPr>
      <t xml:space="preserve">, </t>
    </r>
    <r>
      <rPr>
        <i/>
        <u/>
        <sz val="10"/>
        <color rgb="FFFF0000"/>
        <rFont val="Arial Narrow"/>
        <family val="2"/>
        <charset val="238"/>
      </rPr>
      <t>zaščitna cev, zasip voda</t>
    </r>
    <r>
      <rPr>
        <u/>
        <sz val="10"/>
        <color rgb="FFFF0000"/>
        <rFont val="Arial Narrow"/>
        <family val="2"/>
        <charset val="238"/>
      </rPr>
      <t xml:space="preserve">) </t>
    </r>
    <r>
      <rPr>
        <b/>
        <i/>
        <u/>
        <sz val="10"/>
        <color rgb="FFFF0000"/>
        <rFont val="Arial Narrow"/>
        <family val="2"/>
        <charset val="238"/>
      </rPr>
      <t>po navodilih upravljalca</t>
    </r>
    <r>
      <rPr>
        <u/>
        <sz val="10"/>
        <color rgb="FFFF0000"/>
        <rFont val="Arial Narrow"/>
        <family val="2"/>
        <charset val="238"/>
      </rPr>
      <t>:</t>
    </r>
    <r>
      <rPr>
        <sz val="10"/>
        <color rgb="FFFF0000"/>
        <rFont val="Arial Narrow"/>
        <family val="2"/>
        <charset val="238"/>
      </rPr>
      <t xml:space="preserve">
- Lociranje, zakoličenje obstoječega TK voda;
- Ročni izkop do globine 1,00 m;
- Izvedba kab. kanaliz. za TK kabel,
   </t>
    </r>
    <r>
      <rPr>
        <b/>
        <i/>
        <sz val="10"/>
        <color rgb="FFFF0000"/>
        <rFont val="Arial Narrow"/>
        <family val="2"/>
        <charset val="238"/>
      </rPr>
      <t xml:space="preserve">5 x stigmaflex cev DN110 </t>
    </r>
    <r>
      <rPr>
        <sz val="10"/>
        <color rgb="FFFF0000"/>
        <rFont val="Arial Narrow"/>
        <family val="2"/>
        <charset val="238"/>
      </rPr>
      <t>- 5 x 13 m = 65 m;
- Strojni zasip z utrjevanjem po slojih 20 cm.
"</t>
    </r>
    <r>
      <rPr>
        <b/>
        <i/>
        <sz val="10"/>
        <color rgb="FFFF0000"/>
        <rFont val="Arial Narrow"/>
        <family val="2"/>
        <charset val="238"/>
      </rPr>
      <t>TELEKOM SLOVEIJE d.d.</t>
    </r>
    <r>
      <rPr>
        <sz val="10"/>
        <color rgb="FFFF0000"/>
        <rFont val="Arial Narrow"/>
        <family val="2"/>
        <charset val="238"/>
      </rPr>
      <t xml:space="preserve">"
</t>
    </r>
  </si>
  <si>
    <r>
      <t xml:space="preserve">Dobava, postavitev in montaža </t>
    </r>
    <r>
      <rPr>
        <b/>
        <i/>
        <sz val="10"/>
        <color theme="1"/>
        <rFont val="Arial Narrow"/>
        <family val="2"/>
        <charset val="238"/>
      </rPr>
      <t>žičnate ograje</t>
    </r>
    <r>
      <rPr>
        <sz val="10"/>
        <color theme="1"/>
        <rFont val="Arial Narrow"/>
        <family val="2"/>
        <charset val="238"/>
      </rPr>
      <t xml:space="preserve">, višine do </t>
    </r>
    <r>
      <rPr>
        <b/>
        <i/>
        <sz val="10"/>
        <color theme="1"/>
        <rFont val="Arial Narrow"/>
        <family val="2"/>
        <charset val="238"/>
      </rPr>
      <t>1,50 m</t>
    </r>
    <r>
      <rPr>
        <sz val="10"/>
        <color theme="1"/>
        <rFont val="Arial Narrow"/>
        <family val="2"/>
        <charset val="238"/>
      </rPr>
      <t xml:space="preserve">, vključno z izdelavo </t>
    </r>
    <r>
      <rPr>
        <b/>
        <i/>
        <sz val="10"/>
        <color theme="1"/>
        <rFont val="Arial Narrow"/>
        <family val="2"/>
        <charset val="238"/>
      </rPr>
      <t>AB temelja</t>
    </r>
    <r>
      <rPr>
        <sz val="10"/>
        <color theme="1"/>
        <rFont val="Arial Narrow"/>
        <family val="2"/>
        <charset val="238"/>
      </rPr>
      <t xml:space="preserve"> za </t>
    </r>
    <r>
      <rPr>
        <b/>
        <i/>
        <sz val="10"/>
        <color theme="1"/>
        <rFont val="Arial Narrow"/>
        <family val="2"/>
        <charset val="238"/>
      </rPr>
      <t>nosilni stebriček</t>
    </r>
    <r>
      <rPr>
        <sz val="10"/>
        <color theme="1"/>
        <rFont val="Arial Narrow"/>
        <family val="2"/>
        <charset val="238"/>
      </rPr>
      <t xml:space="preserve"> žične ograje
</t>
    </r>
  </si>
  <si>
    <r>
      <t xml:space="preserve">Dobava, postavitev in montaža </t>
    </r>
    <r>
      <rPr>
        <b/>
        <i/>
        <sz val="10"/>
        <color theme="1"/>
        <rFont val="Arial Narrow"/>
        <family val="2"/>
        <charset val="238"/>
      </rPr>
      <t xml:space="preserve">žičnate ograje, </t>
    </r>
    <r>
      <rPr>
        <sz val="10"/>
        <color theme="1"/>
        <rFont val="Arial Narrow"/>
        <family val="2"/>
        <charset val="238"/>
      </rPr>
      <t xml:space="preserve">višine do </t>
    </r>
    <r>
      <rPr>
        <b/>
        <i/>
        <sz val="10"/>
        <color theme="1"/>
        <rFont val="Arial Narrow"/>
        <family val="2"/>
        <charset val="238"/>
      </rPr>
      <t xml:space="preserve">1,50 m, </t>
    </r>
    <r>
      <rPr>
        <sz val="10"/>
        <rFont val="Arial Narrow"/>
        <family val="2"/>
        <charset val="238"/>
      </rPr>
      <t xml:space="preserve">na </t>
    </r>
    <r>
      <rPr>
        <b/>
        <i/>
        <sz val="10"/>
        <rFont val="Arial Narrow"/>
        <family val="2"/>
        <charset val="238"/>
      </rPr>
      <t xml:space="preserve">parapetni AB zid
</t>
    </r>
  </si>
  <si>
    <r>
      <t xml:space="preserve">Izdelava podprtega opaža za </t>
    </r>
    <r>
      <rPr>
        <b/>
        <i/>
        <sz val="10"/>
        <color theme="1"/>
        <rFont val="Arial Narrow"/>
        <family val="2"/>
        <charset val="238"/>
      </rPr>
      <t>ukrivljen temelj</t>
    </r>
    <r>
      <rPr>
        <sz val="10"/>
        <color theme="1"/>
        <rFont val="Arial Narrow"/>
        <family val="2"/>
        <charset val="238"/>
      </rPr>
      <t xml:space="preserve">
( </t>
    </r>
    <r>
      <rPr>
        <i/>
        <sz val="10"/>
        <color theme="1"/>
        <rFont val="Arial Narrow"/>
        <family val="2"/>
        <charset val="238"/>
      </rPr>
      <t>parapetni AB zid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</si>
  <si>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dvostranskega vezanega opaža za </t>
    </r>
    <r>
      <rPr>
        <b/>
        <i/>
        <sz val="10"/>
        <color theme="1"/>
        <rFont val="Arial Narrow"/>
        <family val="2"/>
        <charset val="238"/>
      </rPr>
      <t>ukrivljen zid</t>
    </r>
    <r>
      <rPr>
        <sz val="10"/>
        <color theme="1"/>
        <rFont val="Arial Narrow"/>
        <family val="2"/>
        <charset val="238"/>
      </rPr>
      <t xml:space="preserve">, visok </t>
    </r>
    <r>
      <rPr>
        <b/>
        <i/>
        <sz val="10"/>
        <color theme="1"/>
        <rFont val="Arial Narrow"/>
        <family val="2"/>
        <charset val="238"/>
      </rPr>
      <t>do 2 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parapetni AB zid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</si>
  <si>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Dobava in postavitev </t>
    </r>
    <r>
      <rPr>
        <b/>
        <i/>
        <sz val="10"/>
        <color theme="1"/>
        <rFont val="Arial Narrow"/>
        <family val="2"/>
        <charset val="238"/>
      </rPr>
      <t>rebrastih žic</t>
    </r>
    <r>
      <rPr>
        <sz val="10"/>
        <color theme="1"/>
        <rFont val="Arial Narrow"/>
        <family val="2"/>
        <charset val="238"/>
      </rPr>
      <t xml:space="preserve"> iz visokovrednega naravno trdega jekla </t>
    </r>
    <r>
      <rPr>
        <b/>
        <i/>
        <sz val="10"/>
        <color theme="1"/>
        <rFont val="Arial Narrow"/>
        <family val="2"/>
        <charset val="238"/>
      </rPr>
      <t>B St 500 S</t>
    </r>
    <r>
      <rPr>
        <sz val="10"/>
        <color theme="1"/>
        <rFont val="Arial Narrow"/>
        <family val="2"/>
        <charset val="238"/>
      </rPr>
      <t xml:space="preserve"> s premerom </t>
    </r>
    <r>
      <rPr>
        <b/>
        <i/>
        <sz val="10"/>
        <color theme="1"/>
        <rFont val="Arial Narrow"/>
        <family val="2"/>
        <charset val="238"/>
      </rPr>
      <t>do 12 mm</t>
    </r>
    <r>
      <rPr>
        <sz val="10"/>
        <color theme="1"/>
        <rFont val="Arial Narrow"/>
        <family val="2"/>
        <charset val="238"/>
      </rPr>
      <t xml:space="preserve">, za enostavno ojačitev ( </t>
    </r>
    <r>
      <rPr>
        <i/>
        <sz val="10"/>
        <color theme="1"/>
        <rFont val="Arial Narrow"/>
        <family val="2"/>
        <charset val="238"/>
      </rPr>
      <t>parapetni AB zid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</si>
  <si>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armaturne mreže Q335</t>
    </r>
    <r>
      <rPr>
        <sz val="10"/>
        <color theme="1"/>
        <rFont val="Arial Narrow"/>
        <family val="2"/>
        <charset val="238"/>
      </rPr>
      <t xml:space="preserve">
( </t>
    </r>
    <r>
      <rPr>
        <i/>
        <sz val="10"/>
        <color theme="1"/>
        <rFont val="Arial Narrow"/>
        <family val="2"/>
        <charset val="238"/>
      </rPr>
      <t>parapetni AB zid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</si>
  <si>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Dobava in vgraditev ojačenega </t>
    </r>
    <r>
      <rPr>
        <b/>
        <i/>
        <sz val="10"/>
        <color theme="1"/>
        <rFont val="Arial Narrow"/>
        <family val="2"/>
        <charset val="238"/>
      </rPr>
      <t>cementnega betona C30/37</t>
    </r>
    <r>
      <rPr>
        <sz val="10"/>
        <color theme="1"/>
        <rFont val="Arial Narrow"/>
        <family val="2"/>
        <charset val="238"/>
      </rPr>
      <t xml:space="preserve"> v </t>
    </r>
    <r>
      <rPr>
        <b/>
        <i/>
        <sz val="10"/>
        <color theme="1"/>
        <rFont val="Arial Narrow"/>
        <family val="2"/>
        <charset val="238"/>
      </rPr>
      <t>stene</t>
    </r>
    <r>
      <rPr>
        <sz val="10"/>
        <color theme="1"/>
        <rFont val="Arial Narrow"/>
        <family val="2"/>
        <charset val="238"/>
      </rPr>
      <t xml:space="preserve"> podpornih, opornih ali </t>
    </r>
    <r>
      <rPr>
        <b/>
        <i/>
        <sz val="10"/>
        <color theme="1"/>
        <rFont val="Arial Narrow"/>
        <family val="2"/>
        <charset val="238"/>
      </rPr>
      <t>parapetnih</t>
    </r>
    <r>
      <rPr>
        <sz val="10"/>
        <color theme="1"/>
        <rFont val="Arial Narrow"/>
        <family val="2"/>
        <charset val="238"/>
      </rPr>
      <t xml:space="preserve"> </t>
    </r>
    <r>
      <rPr>
        <b/>
        <i/>
        <sz val="10"/>
        <color theme="1"/>
        <rFont val="Arial Narrow"/>
        <family val="2"/>
        <charset val="238"/>
      </rPr>
      <t>zidov</t>
    </r>
    <r>
      <rPr>
        <sz val="10"/>
        <color theme="1"/>
        <rFont val="Arial Narrow"/>
        <family val="2"/>
        <charset val="238"/>
      </rPr>
      <t xml:space="preserve">
- dodatki: XC4, XD3, XF2, PV-II, Dmax=16
</t>
    </r>
    <r>
      <rPr>
        <i/>
        <sz val="10"/>
        <color theme="1"/>
        <rFont val="Arial Narrow"/>
        <family val="2"/>
        <charset val="238"/>
      </rPr>
      <t xml:space="preserve">( parapetni AB zid )
</t>
    </r>
  </si>
  <si>
    <r>
      <t xml:space="preserve">Dobava in vgraditev ojačenega </t>
    </r>
    <r>
      <rPr>
        <b/>
        <i/>
        <sz val="10"/>
        <color theme="1"/>
        <rFont val="Arial Narrow"/>
        <family val="2"/>
        <charset val="238"/>
      </rPr>
      <t>cementnega betona C25/30</t>
    </r>
    <r>
      <rPr>
        <sz val="10"/>
        <color theme="1"/>
        <rFont val="Arial Narrow"/>
        <family val="2"/>
        <charset val="238"/>
      </rPr>
      <t xml:space="preserve"> v </t>
    </r>
    <r>
      <rPr>
        <b/>
        <i/>
        <sz val="10"/>
        <color theme="1"/>
        <rFont val="Arial Narrow"/>
        <family val="2"/>
        <charset val="238"/>
      </rPr>
      <t>temelje AB zidu</t>
    </r>
    <r>
      <rPr>
        <sz val="10"/>
        <color theme="1"/>
        <rFont val="Arial Narrow"/>
        <family val="2"/>
        <charset val="238"/>
      </rPr>
      <t xml:space="preserve">
- dodatki: XC4, XD2, XF1, PV-II, Dmax=32/16
( </t>
    </r>
    <r>
      <rPr>
        <i/>
        <sz val="10"/>
        <color theme="1"/>
        <rFont val="Arial Narrow"/>
        <family val="2"/>
        <charset val="238"/>
      </rPr>
      <t>parapetni AB zid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</si>
  <si>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podložnega cementnega betona C12/15</t>
    </r>
    <r>
      <rPr>
        <sz val="10"/>
        <color theme="1"/>
        <rFont val="Arial Narrow"/>
        <family val="2"/>
        <charset val="238"/>
      </rPr>
      <t xml:space="preserve"> v prerez do 0,15 m3/m2-m1
- dodatki: XC0, PV-II, Dmax=16
( </t>
    </r>
    <r>
      <rPr>
        <i/>
        <sz val="10"/>
        <color theme="1"/>
        <rFont val="Arial Narrow"/>
        <family val="2"/>
        <charset val="238"/>
      </rPr>
      <t xml:space="preserve">parapetni AB zid </t>
    </r>
    <r>
      <rPr>
        <sz val="10"/>
        <color theme="1"/>
        <rFont val="Arial Narrow"/>
        <family val="2"/>
        <charset val="238"/>
      </rPr>
      <t xml:space="preserve">)
</t>
    </r>
  </si>
  <si>
    <t>2. FAZA, od P21 do P39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</si>
</sst>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3F3F3F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sz val="8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color rgb="FF92D050"/>
      <name val="Arial Narrow"/>
      <family val="2"/>
      <charset val="238"/>
    </font>
    <font>
      <b/>
      <sz val="10"/>
      <color theme="6" tint="-0.249977111117893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i/>
      <strike/>
      <sz val="10"/>
      <color theme="1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strike/>
      <sz val="10"/>
      <color rgb="FFFF0000"/>
      <name val="Arial Narrow"/>
      <family val="2"/>
      <charset val="238"/>
    </font>
    <font>
      <i/>
      <sz val="10"/>
      <color rgb="FFFF0000"/>
      <name val="Arial Narrow"/>
      <family val="2"/>
      <charset val="238"/>
    </font>
    <font>
      <i/>
      <strike/>
      <sz val="10"/>
      <color rgb="FFFF0000"/>
      <name val="Arial Narrow"/>
      <family val="2"/>
      <charset val="238"/>
    </font>
    <font>
      <i/>
      <u/>
      <sz val="10"/>
      <color rgb="FFFF0000"/>
      <name val="Arial Narrow"/>
      <family val="2"/>
      <charset val="238"/>
    </font>
    <font>
      <u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7">
    <xf numFmtId="0" fontId="0" fillId="0" borderId="0" xfId="0"/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4" fontId="5" fillId="0" borderId="0" xfId="0" applyNumberFormat="1" applyFont="1" applyAlignment="1" applyProtection="1">
      <alignment horizontal="center" vertical="top" wrapText="1"/>
    </xf>
    <xf numFmtId="2" fontId="7" fillId="4" borderId="5" xfId="0" applyNumberFormat="1" applyFont="1" applyFill="1" applyBorder="1" applyAlignment="1" applyProtection="1">
      <alignment horizontal="center" wrapText="1"/>
    </xf>
    <xf numFmtId="2" fontId="7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4" fontId="9" fillId="0" borderId="0" xfId="0" applyNumberFormat="1" applyFont="1" applyAlignment="1" applyProtection="1">
      <alignment horizontal="center" vertical="top" wrapText="1"/>
    </xf>
    <xf numFmtId="2" fontId="9" fillId="0" borderId="11" xfId="0" applyNumberFormat="1" applyFont="1" applyBorder="1" applyAlignment="1" applyProtection="1">
      <alignment horizontal="center" wrapText="1"/>
    </xf>
    <xf numFmtId="4" fontId="8" fillId="0" borderId="0" xfId="0" applyNumberFormat="1" applyFont="1" applyAlignment="1" applyProtection="1">
      <alignment horizontal="center" vertical="top" wrapText="1"/>
    </xf>
    <xf numFmtId="2" fontId="11" fillId="0" borderId="0" xfId="0" applyNumberFormat="1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left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/>
    <xf numFmtId="0" fontId="14" fillId="0" borderId="0" xfId="0" applyFont="1" applyFill="1"/>
    <xf numFmtId="0" fontId="15" fillId="0" borderId="0" xfId="0" applyFont="1" applyFill="1"/>
    <xf numFmtId="0" fontId="13" fillId="0" borderId="4" xfId="0" applyFont="1" applyFill="1" applyBorder="1"/>
    <xf numFmtId="0" fontId="13" fillId="0" borderId="5" xfId="0" applyFont="1" applyFill="1" applyBorder="1"/>
    <xf numFmtId="164" fontId="13" fillId="0" borderId="6" xfId="0" applyNumberFormat="1" applyFont="1" applyFill="1" applyBorder="1"/>
    <xf numFmtId="164" fontId="13" fillId="0" borderId="0" xfId="0" applyNumberFormat="1" applyFont="1" applyFill="1"/>
    <xf numFmtId="0" fontId="13" fillId="0" borderId="0" xfId="0" applyFont="1" applyFill="1" applyAlignment="1">
      <alignment horizontal="right"/>
    </xf>
    <xf numFmtId="2" fontId="13" fillId="0" borderId="0" xfId="0" applyNumberFormat="1" applyFont="1" applyFill="1"/>
    <xf numFmtId="0" fontId="15" fillId="0" borderId="4" xfId="0" applyFont="1" applyFill="1" applyBorder="1"/>
    <xf numFmtId="164" fontId="15" fillId="0" borderId="6" xfId="0" applyNumberFormat="1" applyFont="1" applyFill="1" applyBorder="1"/>
    <xf numFmtId="2" fontId="17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2" fontId="7" fillId="4" borderId="5" xfId="0" applyNumberFormat="1" applyFont="1" applyFill="1" applyBorder="1" applyAlignment="1">
      <alignment horizontal="center" wrapText="1"/>
    </xf>
    <xf numFmtId="2" fontId="7" fillId="4" borderId="6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49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4" fontId="19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0" fontId="4" fillId="4" borderId="8" xfId="0" applyFont="1" applyFill="1" applyBorder="1" applyAlignment="1">
      <alignment horizontal="left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wrapText="1"/>
    </xf>
    <xf numFmtId="49" fontId="19" fillId="0" borderId="3" xfId="0" applyNumberFormat="1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0" xfId="0" applyFont="1"/>
    <xf numFmtId="2" fontId="5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vertical="top"/>
    </xf>
    <xf numFmtId="2" fontId="11" fillId="3" borderId="0" xfId="0" applyNumberFormat="1" applyFont="1" applyFill="1" applyAlignment="1">
      <alignment vertical="center"/>
    </xf>
    <xf numFmtId="2" fontId="10" fillId="0" borderId="0" xfId="0" applyNumberFormat="1" applyFont="1" applyFill="1" applyAlignment="1">
      <alignment vertical="top"/>
    </xf>
    <xf numFmtId="2" fontId="10" fillId="0" borderId="12" xfId="0" applyNumberFormat="1" applyFont="1" applyBorder="1" applyAlignment="1">
      <alignment vertical="top"/>
    </xf>
    <xf numFmtId="2" fontId="11" fillId="3" borderId="12" xfId="0" applyNumberFormat="1" applyFont="1" applyFill="1" applyBorder="1" applyAlignment="1">
      <alignment vertical="center"/>
    </xf>
    <xf numFmtId="2" fontId="10" fillId="0" borderId="12" xfId="0" applyNumberFormat="1" applyFont="1" applyFill="1" applyBorder="1" applyAlignment="1">
      <alignment vertical="top"/>
    </xf>
    <xf numFmtId="2" fontId="10" fillId="10" borderId="12" xfId="0" applyNumberFormat="1" applyFont="1" applyFill="1" applyBorder="1" applyAlignment="1">
      <alignment vertical="top"/>
    </xf>
    <xf numFmtId="2" fontId="23" fillId="10" borderId="12" xfId="0" applyNumberFormat="1" applyFont="1" applyFill="1" applyBorder="1" applyAlignment="1">
      <alignment vertical="top"/>
    </xf>
    <xf numFmtId="2" fontId="23" fillId="6" borderId="12" xfId="0" applyNumberFormat="1" applyFont="1" applyFill="1" applyBorder="1" applyAlignment="1">
      <alignment vertical="top"/>
    </xf>
    <xf numFmtId="2" fontId="10" fillId="8" borderId="12" xfId="0" applyNumberFormat="1" applyFont="1" applyFill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2" fontId="10" fillId="13" borderId="12" xfId="0" applyNumberFormat="1" applyFont="1" applyFill="1" applyBorder="1" applyAlignment="1">
      <alignment vertical="top"/>
    </xf>
    <xf numFmtId="2" fontId="23" fillId="8" borderId="12" xfId="0" applyNumberFormat="1" applyFont="1" applyFill="1" applyBorder="1" applyAlignment="1">
      <alignment vertical="top"/>
    </xf>
    <xf numFmtId="2" fontId="23" fillId="6" borderId="0" xfId="0" applyNumberFormat="1" applyFont="1" applyFill="1" applyAlignment="1">
      <alignment vertical="top"/>
    </xf>
    <xf numFmtId="2" fontId="23" fillId="8" borderId="0" xfId="0" applyNumberFormat="1" applyFont="1" applyFill="1" applyAlignment="1">
      <alignment vertical="top"/>
    </xf>
    <xf numFmtId="2" fontId="23" fillId="13" borderId="0" xfId="0" applyNumberFormat="1" applyFont="1" applyFill="1" applyAlignment="1">
      <alignment vertical="top"/>
    </xf>
    <xf numFmtId="2" fontId="23" fillId="11" borderId="0" xfId="0" applyNumberFormat="1" applyFont="1" applyFill="1" applyAlignment="1">
      <alignment vertical="top"/>
    </xf>
    <xf numFmtId="2" fontId="10" fillId="10" borderId="0" xfId="0" applyNumberFormat="1" applyFont="1" applyFill="1" applyAlignment="1">
      <alignment vertical="top"/>
    </xf>
    <xf numFmtId="2" fontId="23" fillId="9" borderId="0" xfId="0" applyNumberFormat="1" applyFont="1" applyFill="1" applyAlignment="1">
      <alignment vertical="top"/>
    </xf>
    <xf numFmtId="2" fontId="10" fillId="11" borderId="0" xfId="0" applyNumberFormat="1" applyFont="1" applyFill="1" applyAlignment="1">
      <alignment vertical="top"/>
    </xf>
    <xf numFmtId="2" fontId="10" fillId="6" borderId="0" xfId="0" applyNumberFormat="1" applyFont="1" applyFill="1" applyAlignment="1">
      <alignment vertical="top"/>
    </xf>
    <xf numFmtId="2" fontId="10" fillId="13" borderId="0" xfId="0" applyNumberFormat="1" applyFont="1" applyFill="1" applyAlignment="1">
      <alignment vertical="top"/>
    </xf>
    <xf numFmtId="2" fontId="10" fillId="8" borderId="0" xfId="0" applyNumberFormat="1" applyFont="1" applyFill="1" applyAlignment="1">
      <alignment vertical="top"/>
    </xf>
    <xf numFmtId="2" fontId="10" fillId="5" borderId="0" xfId="0" applyNumberFormat="1" applyFont="1" applyFill="1" applyAlignment="1">
      <alignment vertical="top"/>
    </xf>
    <xf numFmtId="2" fontId="10" fillId="7" borderId="0" xfId="0" applyNumberFormat="1" applyFont="1" applyFill="1" applyAlignment="1">
      <alignment vertical="top"/>
    </xf>
    <xf numFmtId="2" fontId="23" fillId="10" borderId="0" xfId="0" applyNumberFormat="1" applyFont="1" applyFill="1" applyAlignment="1">
      <alignment vertical="top"/>
    </xf>
    <xf numFmtId="2" fontId="25" fillId="7" borderId="0" xfId="0" applyNumberFormat="1" applyFont="1" applyFill="1" applyAlignment="1">
      <alignment vertical="top"/>
    </xf>
    <xf numFmtId="2" fontId="25" fillId="6" borderId="0" xfId="0" applyNumberFormat="1" applyFont="1" applyFill="1" applyAlignment="1">
      <alignment vertical="top"/>
    </xf>
    <xf numFmtId="2" fontId="25" fillId="10" borderId="0" xfId="0" applyNumberFormat="1" applyFont="1" applyFill="1" applyAlignment="1">
      <alignment vertical="top"/>
    </xf>
    <xf numFmtId="2" fontId="25" fillId="12" borderId="0" xfId="0" applyNumberFormat="1" applyFont="1" applyFill="1" applyAlignment="1">
      <alignment vertical="top"/>
    </xf>
    <xf numFmtId="2" fontId="24" fillId="10" borderId="0" xfId="0" applyNumberFormat="1" applyFont="1" applyFill="1" applyAlignment="1">
      <alignment vertical="top"/>
    </xf>
    <xf numFmtId="2" fontId="10" fillId="0" borderId="0" xfId="0" applyNumberFormat="1" applyFont="1" applyAlignment="1" applyProtection="1">
      <alignment vertical="top"/>
    </xf>
    <xf numFmtId="2" fontId="11" fillId="3" borderId="0" xfId="0" applyNumberFormat="1" applyFont="1" applyFill="1" applyAlignment="1" applyProtection="1">
      <alignment vertical="center"/>
    </xf>
    <xf numFmtId="2" fontId="10" fillId="0" borderId="0" xfId="0" applyNumberFormat="1" applyFont="1" applyFill="1" applyAlignment="1" applyProtection="1">
      <alignment vertical="top"/>
    </xf>
    <xf numFmtId="2" fontId="10" fillId="7" borderId="0" xfId="0" applyNumberFormat="1" applyFont="1" applyFill="1" applyAlignment="1" applyProtection="1">
      <alignment vertical="top"/>
    </xf>
    <xf numFmtId="2" fontId="24" fillId="5" borderId="0" xfId="0" applyNumberFormat="1" applyFont="1" applyFill="1" applyAlignment="1" applyProtection="1">
      <alignment vertical="top"/>
    </xf>
    <xf numFmtId="2" fontId="23" fillId="6" borderId="0" xfId="0" applyNumberFormat="1" applyFont="1" applyFill="1" applyAlignment="1" applyProtection="1">
      <alignment vertical="top"/>
    </xf>
    <xf numFmtId="2" fontId="23" fillId="10" borderId="0" xfId="0" applyNumberFormat="1" applyFont="1" applyFill="1" applyAlignment="1" applyProtection="1">
      <alignment vertical="top"/>
    </xf>
    <xf numFmtId="2" fontId="24" fillId="6" borderId="0" xfId="0" applyNumberFormat="1" applyFont="1" applyFill="1" applyAlignment="1" applyProtection="1">
      <alignment vertical="top"/>
    </xf>
    <xf numFmtId="2" fontId="11" fillId="10" borderId="0" xfId="0" applyNumberFormat="1" applyFont="1" applyFill="1" applyAlignment="1" applyProtection="1">
      <alignment vertical="top"/>
    </xf>
    <xf numFmtId="2" fontId="11" fillId="6" borderId="0" xfId="0" applyNumberFormat="1" applyFont="1" applyFill="1" applyAlignment="1" applyProtection="1">
      <alignment vertical="top"/>
    </xf>
    <xf numFmtId="2" fontId="10" fillId="10" borderId="0" xfId="0" applyNumberFormat="1" applyFont="1" applyFill="1" applyAlignment="1" applyProtection="1">
      <alignment vertical="top"/>
    </xf>
    <xf numFmtId="2" fontId="9" fillId="0" borderId="0" xfId="0" applyNumberFormat="1" applyFont="1" applyAlignment="1" applyProtection="1">
      <alignment horizontal="center" wrapText="1"/>
    </xf>
    <xf numFmtId="2" fontId="24" fillId="13" borderId="0" xfId="0" applyNumberFormat="1" applyFont="1" applyFill="1" applyAlignment="1" applyProtection="1">
      <alignment vertical="top"/>
    </xf>
    <xf numFmtId="2" fontId="10" fillId="13" borderId="0" xfId="0" applyNumberFormat="1" applyFont="1" applyFill="1" applyAlignment="1" applyProtection="1">
      <alignment vertical="top"/>
    </xf>
    <xf numFmtId="2" fontId="10" fillId="8" borderId="0" xfId="0" applyNumberFormat="1" applyFont="1" applyFill="1" applyAlignment="1" applyProtection="1">
      <alignment vertical="top"/>
    </xf>
    <xf numFmtId="2" fontId="24" fillId="8" borderId="0" xfId="0" applyNumberFormat="1" applyFont="1" applyFill="1" applyAlignment="1" applyProtection="1">
      <alignment vertical="top"/>
    </xf>
    <xf numFmtId="2" fontId="10" fillId="6" borderId="0" xfId="0" applyNumberFormat="1" applyFont="1" applyFill="1" applyAlignment="1" applyProtection="1">
      <alignment vertical="top"/>
    </xf>
    <xf numFmtId="4" fontId="19" fillId="0" borderId="3" xfId="0" applyNumberFormat="1" applyFont="1" applyBorder="1" applyAlignment="1" applyProtection="1">
      <alignment horizontal="center" vertical="top" wrapText="1"/>
    </xf>
    <xf numFmtId="2" fontId="2" fillId="0" borderId="0" xfId="0" applyNumberFormat="1" applyFont="1" applyAlignment="1">
      <alignment vertical="top"/>
    </xf>
    <xf numFmtId="2" fontId="8" fillId="3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top"/>
    </xf>
    <xf numFmtId="2" fontId="21" fillId="6" borderId="0" xfId="0" applyNumberFormat="1" applyFont="1" applyFill="1" applyAlignment="1">
      <alignment vertical="top"/>
    </xf>
    <xf numFmtId="4" fontId="19" fillId="0" borderId="3" xfId="0" applyNumberFormat="1" applyFont="1" applyFill="1" applyBorder="1" applyAlignment="1" applyProtection="1">
      <alignment horizontal="center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top" wrapText="1"/>
    </xf>
    <xf numFmtId="0" fontId="15" fillId="14" borderId="0" xfId="0" applyFont="1" applyFill="1" applyAlignment="1">
      <alignment horizontal="left" vertical="top" wrapText="1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" fontId="4" fillId="4" borderId="1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10" fillId="0" borderId="11" xfId="0" applyNumberFormat="1" applyFont="1" applyBorder="1" applyAlignment="1" applyProtection="1">
      <alignment horizontal="left" wrapText="1"/>
    </xf>
    <xf numFmtId="49" fontId="10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center" vertical="top" wrapText="1"/>
      <protection locked="0"/>
    </xf>
    <xf numFmtId="2" fontId="7" fillId="4" borderId="5" xfId="0" applyNumberFormat="1" applyFont="1" applyFill="1" applyBorder="1" applyAlignment="1" applyProtection="1">
      <alignment horizontal="center" wrapText="1"/>
      <protection locked="0"/>
    </xf>
    <xf numFmtId="2" fontId="9" fillId="0" borderId="11" xfId="0" applyNumberFormat="1" applyFont="1" applyBorder="1" applyAlignment="1" applyProtection="1">
      <alignment horizontal="center" wrapText="1"/>
      <protection locked="0"/>
    </xf>
    <xf numFmtId="4" fontId="5" fillId="0" borderId="0" xfId="0" applyNumberFormat="1" applyFont="1" applyAlignment="1" applyProtection="1">
      <alignment horizontal="center" vertical="top" wrapText="1"/>
      <protection locked="0"/>
    </xf>
    <xf numFmtId="2" fontId="9" fillId="0" borderId="0" xfId="0" applyNumberFormat="1" applyFont="1" applyAlignment="1" applyProtection="1">
      <alignment horizontal="center" wrapText="1"/>
      <protection locked="0"/>
    </xf>
    <xf numFmtId="4" fontId="8" fillId="0" borderId="0" xfId="0" applyNumberFormat="1" applyFont="1" applyAlignment="1" applyProtection="1">
      <alignment horizontal="center" vertical="top" wrapText="1"/>
      <protection locked="0"/>
    </xf>
    <xf numFmtId="2" fontId="11" fillId="0" borderId="0" xfId="0" applyNumberFormat="1" applyFont="1" applyAlignment="1" applyProtection="1">
      <alignment horizontal="center" wrapText="1"/>
      <protection locked="0"/>
    </xf>
    <xf numFmtId="4" fontId="9" fillId="0" borderId="0" xfId="0" applyNumberFormat="1" applyFont="1" applyAlignment="1" applyProtection="1">
      <alignment horizontal="center" vertical="top" wrapText="1"/>
      <protection locked="0"/>
    </xf>
    <xf numFmtId="0" fontId="19" fillId="0" borderId="3" xfId="0" applyFont="1" applyBorder="1" applyAlignment="1" applyProtection="1">
      <alignment horizontal="left" vertical="top" wrapText="1"/>
    </xf>
    <xf numFmtId="0" fontId="19" fillId="0" borderId="0" xfId="0" applyFont="1" applyAlignment="1" applyProtection="1">
      <alignment wrapText="1"/>
    </xf>
    <xf numFmtId="49" fontId="19" fillId="0" borderId="3" xfId="0" applyNumberFormat="1" applyFont="1" applyBorder="1" applyAlignment="1" applyProtection="1">
      <alignment vertical="top" wrapText="1"/>
    </xf>
    <xf numFmtId="0" fontId="19" fillId="0" borderId="3" xfId="0" applyFont="1" applyBorder="1" applyAlignment="1" applyProtection="1">
      <alignment horizontal="center" vertical="top" wrapText="1"/>
    </xf>
    <xf numFmtId="4" fontId="20" fillId="0" borderId="0" xfId="0" applyNumberFormat="1" applyFont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0" fontId="19" fillId="0" borderId="0" xfId="0" applyFont="1" applyProtection="1"/>
    <xf numFmtId="4" fontId="19" fillId="0" borderId="3" xfId="0" applyNumberFormat="1" applyFont="1" applyBorder="1" applyAlignment="1" applyProtection="1">
      <alignment horizontal="center" vertical="top" wrapText="1"/>
      <protection locked="0"/>
    </xf>
    <xf numFmtId="2" fontId="9" fillId="0" borderId="0" xfId="0" applyNumberFormat="1" applyFont="1" applyAlignment="1" applyProtection="1">
      <alignment horizontal="center" vertical="top" wrapText="1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 wrapText="1"/>
    </xf>
    <xf numFmtId="4" fontId="5" fillId="0" borderId="0" xfId="0" applyNumberFormat="1" applyFont="1" applyFill="1" applyAlignment="1" applyProtection="1">
      <alignment horizontal="center" vertical="top" wrapText="1"/>
    </xf>
    <xf numFmtId="49" fontId="10" fillId="0" borderId="0" xfId="0" applyNumberFormat="1" applyFont="1" applyFill="1" applyAlignment="1" applyProtection="1">
      <alignment horizontal="left" wrapText="1"/>
    </xf>
    <xf numFmtId="2" fontId="9" fillId="0" borderId="0" xfId="0" applyNumberFormat="1" applyFont="1" applyFill="1" applyAlignment="1" applyProtection="1">
      <alignment horizontal="center" wrapText="1"/>
    </xf>
    <xf numFmtId="2" fontId="9" fillId="0" borderId="0" xfId="0" applyNumberFormat="1" applyFont="1" applyBorder="1" applyAlignment="1" applyProtection="1">
      <alignment horizontal="center" wrapText="1"/>
    </xf>
    <xf numFmtId="4" fontId="5" fillId="0" borderId="0" xfId="0" applyNumberFormat="1" applyFont="1" applyFill="1" applyAlignment="1" applyProtection="1">
      <alignment horizontal="center" vertical="top" wrapText="1"/>
      <protection locked="0"/>
    </xf>
    <xf numFmtId="2" fontId="9" fillId="0" borderId="0" xfId="0" applyNumberFormat="1" applyFont="1" applyFill="1" applyAlignment="1" applyProtection="1">
      <alignment horizontal="center" wrapText="1"/>
      <protection locked="0"/>
    </xf>
    <xf numFmtId="4" fontId="2" fillId="0" borderId="0" xfId="0" applyNumberFormat="1" applyFont="1" applyBorder="1" applyAlignment="1" applyProtection="1">
      <alignment horizontal="center" vertical="top" wrapText="1"/>
      <protection locked="0"/>
    </xf>
    <xf numFmtId="2" fontId="5" fillId="0" borderId="0" xfId="0" applyNumberFormat="1" applyFont="1" applyAlignment="1" applyProtection="1">
      <alignment horizontal="center" vertical="top" wrapText="1"/>
    </xf>
    <xf numFmtId="49" fontId="6" fillId="0" borderId="0" xfId="0" applyNumberFormat="1" applyFont="1" applyFill="1" applyBorder="1" applyAlignment="1" applyProtection="1">
      <alignment horizontal="left" wrapText="1"/>
    </xf>
    <xf numFmtId="2" fontId="7" fillId="0" borderId="0" xfId="0" applyNumberFormat="1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left" vertical="top" wrapText="1"/>
    </xf>
    <xf numFmtId="2" fontId="7" fillId="0" borderId="0" xfId="0" applyNumberFormat="1" applyFont="1" applyFill="1" applyBorder="1" applyAlignment="1" applyProtection="1">
      <alignment horizontal="center" wrapText="1"/>
      <protection locked="0"/>
    </xf>
    <xf numFmtId="4" fontId="19" fillId="0" borderId="0" xfId="0" applyNumberFormat="1" applyFont="1" applyAlignment="1" applyProtection="1">
      <alignment horizontal="center" vertical="top" wrapText="1"/>
    </xf>
    <xf numFmtId="4" fontId="21" fillId="3" borderId="1" xfId="1" applyNumberFormat="1" applyFont="1" applyFill="1" applyAlignment="1" applyProtection="1">
      <alignment horizontal="center" vertical="center" wrapText="1"/>
    </xf>
    <xf numFmtId="4" fontId="21" fillId="0" borderId="2" xfId="1" applyNumberFormat="1" applyFont="1" applyFill="1" applyBorder="1" applyAlignment="1" applyProtection="1">
      <alignment horizontal="center" vertical="top" wrapText="1"/>
    </xf>
    <xf numFmtId="49" fontId="15" fillId="0" borderId="0" xfId="0" applyNumberFormat="1" applyFont="1" applyAlignment="1" applyProtection="1">
      <alignment horizontal="left" vertical="top" wrapText="1"/>
    </xf>
    <xf numFmtId="2" fontId="20" fillId="0" borderId="0" xfId="0" applyNumberFormat="1" applyFont="1" applyAlignment="1" applyProtection="1">
      <alignment horizontal="center" vertical="top" wrapText="1"/>
    </xf>
    <xf numFmtId="2" fontId="22" fillId="4" borderId="5" xfId="0" applyNumberFormat="1" applyFont="1" applyFill="1" applyBorder="1" applyAlignment="1" applyProtection="1">
      <alignment horizontal="center" wrapText="1"/>
    </xf>
    <xf numFmtId="4" fontId="19" fillId="4" borderId="9" xfId="0" applyNumberFormat="1" applyFont="1" applyFill="1" applyBorder="1" applyAlignment="1" applyProtection="1">
      <alignment horizontal="center" vertical="top" wrapText="1"/>
    </xf>
    <xf numFmtId="49" fontId="8" fillId="0" borderId="3" xfId="0" applyNumberFormat="1" applyFont="1" applyBorder="1" applyAlignment="1" applyProtection="1">
      <alignment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horizontal="left" vertical="top" wrapText="1"/>
    </xf>
    <xf numFmtId="4" fontId="8" fillId="0" borderId="3" xfId="0" applyNumberFormat="1" applyFont="1" applyBorder="1" applyAlignment="1" applyProtection="1">
      <alignment horizontal="center" vertical="top" wrapText="1"/>
    </xf>
    <xf numFmtId="2" fontId="5" fillId="0" borderId="0" xfId="0" applyNumberFormat="1" applyFont="1" applyAlignment="1" applyProtection="1">
      <alignment horizontal="center" vertical="top" wrapText="1"/>
      <protection locked="0"/>
    </xf>
    <xf numFmtId="4" fontId="8" fillId="0" borderId="3" xfId="0" applyNumberFormat="1" applyFont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6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4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7" xr16:uid="{00000000-0016-0000-05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600-000005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7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</sheetPr>
  <dimension ref="B4:I41"/>
  <sheetViews>
    <sheetView tabSelected="1" view="pageBreakPreview" zoomScale="85" zoomScaleNormal="85" zoomScaleSheetLayoutView="85" zoomScalePageLayoutView="120" workbookViewId="0">
      <selection activeCell="B2" sqref="B2"/>
    </sheetView>
  </sheetViews>
  <sheetFormatPr defaultRowHeight="16.5" x14ac:dyDescent="0.3"/>
  <cols>
    <col min="1" max="1" width="2.85546875" style="29" customWidth="1"/>
    <col min="2" max="2" width="10.42578125" style="29" customWidth="1"/>
    <col min="3" max="4" width="9.140625" style="29"/>
    <col min="5" max="5" width="8.28515625" style="29" customWidth="1"/>
    <col min="6" max="6" width="9.5703125" style="29" customWidth="1"/>
    <col min="7" max="7" width="3.28515625" style="29" customWidth="1"/>
    <col min="8" max="8" width="19.85546875" style="29" customWidth="1"/>
    <col min="9" max="9" width="7.28515625" style="29" customWidth="1"/>
    <col min="10" max="10" width="12.7109375" style="29" customWidth="1"/>
    <col min="11" max="262" width="9.140625" style="29"/>
    <col min="263" max="263" width="7.42578125" style="29" customWidth="1"/>
    <col min="264" max="264" width="20.42578125" style="29" customWidth="1"/>
    <col min="265" max="265" width="17.140625" style="29" customWidth="1"/>
    <col min="266" max="266" width="12.7109375" style="29" customWidth="1"/>
    <col min="267" max="518" width="9.140625" style="29"/>
    <col min="519" max="519" width="7.42578125" style="29" customWidth="1"/>
    <col min="520" max="520" width="20.42578125" style="29" customWidth="1"/>
    <col min="521" max="521" width="17.140625" style="29" customWidth="1"/>
    <col min="522" max="522" width="12.7109375" style="29" customWidth="1"/>
    <col min="523" max="774" width="9.140625" style="29"/>
    <col min="775" max="775" width="7.42578125" style="29" customWidth="1"/>
    <col min="776" max="776" width="20.42578125" style="29" customWidth="1"/>
    <col min="777" max="777" width="17.140625" style="29" customWidth="1"/>
    <col min="778" max="778" width="12.7109375" style="29" customWidth="1"/>
    <col min="779" max="1030" width="9.140625" style="29"/>
    <col min="1031" max="1031" width="7.42578125" style="29" customWidth="1"/>
    <col min="1032" max="1032" width="20.42578125" style="29" customWidth="1"/>
    <col min="1033" max="1033" width="17.140625" style="29" customWidth="1"/>
    <col min="1034" max="1034" width="12.7109375" style="29" customWidth="1"/>
    <col min="1035" max="1286" width="9.140625" style="29"/>
    <col min="1287" max="1287" width="7.42578125" style="29" customWidth="1"/>
    <col min="1288" max="1288" width="20.42578125" style="29" customWidth="1"/>
    <col min="1289" max="1289" width="17.140625" style="29" customWidth="1"/>
    <col min="1290" max="1290" width="12.7109375" style="29" customWidth="1"/>
    <col min="1291" max="1542" width="9.140625" style="29"/>
    <col min="1543" max="1543" width="7.42578125" style="29" customWidth="1"/>
    <col min="1544" max="1544" width="20.42578125" style="29" customWidth="1"/>
    <col min="1545" max="1545" width="17.140625" style="29" customWidth="1"/>
    <col min="1546" max="1546" width="12.7109375" style="29" customWidth="1"/>
    <col min="1547" max="1798" width="9.140625" style="29"/>
    <col min="1799" max="1799" width="7.42578125" style="29" customWidth="1"/>
    <col min="1800" max="1800" width="20.42578125" style="29" customWidth="1"/>
    <col min="1801" max="1801" width="17.140625" style="29" customWidth="1"/>
    <col min="1802" max="1802" width="12.7109375" style="29" customWidth="1"/>
    <col min="1803" max="2054" width="9.140625" style="29"/>
    <col min="2055" max="2055" width="7.42578125" style="29" customWidth="1"/>
    <col min="2056" max="2056" width="20.42578125" style="29" customWidth="1"/>
    <col min="2057" max="2057" width="17.140625" style="29" customWidth="1"/>
    <col min="2058" max="2058" width="12.7109375" style="29" customWidth="1"/>
    <col min="2059" max="2310" width="9.140625" style="29"/>
    <col min="2311" max="2311" width="7.42578125" style="29" customWidth="1"/>
    <col min="2312" max="2312" width="20.42578125" style="29" customWidth="1"/>
    <col min="2313" max="2313" width="17.140625" style="29" customWidth="1"/>
    <col min="2314" max="2314" width="12.7109375" style="29" customWidth="1"/>
    <col min="2315" max="2566" width="9.140625" style="29"/>
    <col min="2567" max="2567" width="7.42578125" style="29" customWidth="1"/>
    <col min="2568" max="2568" width="20.42578125" style="29" customWidth="1"/>
    <col min="2569" max="2569" width="17.140625" style="29" customWidth="1"/>
    <col min="2570" max="2570" width="12.7109375" style="29" customWidth="1"/>
    <col min="2571" max="2822" width="9.140625" style="29"/>
    <col min="2823" max="2823" width="7.42578125" style="29" customWidth="1"/>
    <col min="2824" max="2824" width="20.42578125" style="29" customWidth="1"/>
    <col min="2825" max="2825" width="17.140625" style="29" customWidth="1"/>
    <col min="2826" max="2826" width="12.7109375" style="29" customWidth="1"/>
    <col min="2827" max="3078" width="9.140625" style="29"/>
    <col min="3079" max="3079" width="7.42578125" style="29" customWidth="1"/>
    <col min="3080" max="3080" width="20.42578125" style="29" customWidth="1"/>
    <col min="3081" max="3081" width="17.140625" style="29" customWidth="1"/>
    <col min="3082" max="3082" width="12.7109375" style="29" customWidth="1"/>
    <col min="3083" max="3334" width="9.140625" style="29"/>
    <col min="3335" max="3335" width="7.42578125" style="29" customWidth="1"/>
    <col min="3336" max="3336" width="20.42578125" style="29" customWidth="1"/>
    <col min="3337" max="3337" width="17.140625" style="29" customWidth="1"/>
    <col min="3338" max="3338" width="12.7109375" style="29" customWidth="1"/>
    <col min="3339" max="3590" width="9.140625" style="29"/>
    <col min="3591" max="3591" width="7.42578125" style="29" customWidth="1"/>
    <col min="3592" max="3592" width="20.42578125" style="29" customWidth="1"/>
    <col min="3593" max="3593" width="17.140625" style="29" customWidth="1"/>
    <col min="3594" max="3594" width="12.7109375" style="29" customWidth="1"/>
    <col min="3595" max="3846" width="9.140625" style="29"/>
    <col min="3847" max="3847" width="7.42578125" style="29" customWidth="1"/>
    <col min="3848" max="3848" width="20.42578125" style="29" customWidth="1"/>
    <col min="3849" max="3849" width="17.140625" style="29" customWidth="1"/>
    <col min="3850" max="3850" width="12.7109375" style="29" customWidth="1"/>
    <col min="3851" max="4102" width="9.140625" style="29"/>
    <col min="4103" max="4103" width="7.42578125" style="29" customWidth="1"/>
    <col min="4104" max="4104" width="20.42578125" style="29" customWidth="1"/>
    <col min="4105" max="4105" width="17.140625" style="29" customWidth="1"/>
    <col min="4106" max="4106" width="12.7109375" style="29" customWidth="1"/>
    <col min="4107" max="4358" width="9.140625" style="29"/>
    <col min="4359" max="4359" width="7.42578125" style="29" customWidth="1"/>
    <col min="4360" max="4360" width="20.42578125" style="29" customWidth="1"/>
    <col min="4361" max="4361" width="17.140625" style="29" customWidth="1"/>
    <col min="4362" max="4362" width="12.7109375" style="29" customWidth="1"/>
    <col min="4363" max="4614" width="9.140625" style="29"/>
    <col min="4615" max="4615" width="7.42578125" style="29" customWidth="1"/>
    <col min="4616" max="4616" width="20.42578125" style="29" customWidth="1"/>
    <col min="4617" max="4617" width="17.140625" style="29" customWidth="1"/>
    <col min="4618" max="4618" width="12.7109375" style="29" customWidth="1"/>
    <col min="4619" max="4870" width="9.140625" style="29"/>
    <col min="4871" max="4871" width="7.42578125" style="29" customWidth="1"/>
    <col min="4872" max="4872" width="20.42578125" style="29" customWidth="1"/>
    <col min="4873" max="4873" width="17.140625" style="29" customWidth="1"/>
    <col min="4874" max="4874" width="12.7109375" style="29" customWidth="1"/>
    <col min="4875" max="5126" width="9.140625" style="29"/>
    <col min="5127" max="5127" width="7.42578125" style="29" customWidth="1"/>
    <col min="5128" max="5128" width="20.42578125" style="29" customWidth="1"/>
    <col min="5129" max="5129" width="17.140625" style="29" customWidth="1"/>
    <col min="5130" max="5130" width="12.7109375" style="29" customWidth="1"/>
    <col min="5131" max="5382" width="9.140625" style="29"/>
    <col min="5383" max="5383" width="7.42578125" style="29" customWidth="1"/>
    <col min="5384" max="5384" width="20.42578125" style="29" customWidth="1"/>
    <col min="5385" max="5385" width="17.140625" style="29" customWidth="1"/>
    <col min="5386" max="5386" width="12.7109375" style="29" customWidth="1"/>
    <col min="5387" max="5638" width="9.140625" style="29"/>
    <col min="5639" max="5639" width="7.42578125" style="29" customWidth="1"/>
    <col min="5640" max="5640" width="20.42578125" style="29" customWidth="1"/>
    <col min="5641" max="5641" width="17.140625" style="29" customWidth="1"/>
    <col min="5642" max="5642" width="12.7109375" style="29" customWidth="1"/>
    <col min="5643" max="5894" width="9.140625" style="29"/>
    <col min="5895" max="5895" width="7.42578125" style="29" customWidth="1"/>
    <col min="5896" max="5896" width="20.42578125" style="29" customWidth="1"/>
    <col min="5897" max="5897" width="17.140625" style="29" customWidth="1"/>
    <col min="5898" max="5898" width="12.7109375" style="29" customWidth="1"/>
    <col min="5899" max="6150" width="9.140625" style="29"/>
    <col min="6151" max="6151" width="7.42578125" style="29" customWidth="1"/>
    <col min="6152" max="6152" width="20.42578125" style="29" customWidth="1"/>
    <col min="6153" max="6153" width="17.140625" style="29" customWidth="1"/>
    <col min="6154" max="6154" width="12.7109375" style="29" customWidth="1"/>
    <col min="6155" max="6406" width="9.140625" style="29"/>
    <col min="6407" max="6407" width="7.42578125" style="29" customWidth="1"/>
    <col min="6408" max="6408" width="20.42578125" style="29" customWidth="1"/>
    <col min="6409" max="6409" width="17.140625" style="29" customWidth="1"/>
    <col min="6410" max="6410" width="12.7109375" style="29" customWidth="1"/>
    <col min="6411" max="6662" width="9.140625" style="29"/>
    <col min="6663" max="6663" width="7.42578125" style="29" customWidth="1"/>
    <col min="6664" max="6664" width="20.42578125" style="29" customWidth="1"/>
    <col min="6665" max="6665" width="17.140625" style="29" customWidth="1"/>
    <col min="6666" max="6666" width="12.7109375" style="29" customWidth="1"/>
    <col min="6667" max="6918" width="9.140625" style="29"/>
    <col min="6919" max="6919" width="7.42578125" style="29" customWidth="1"/>
    <col min="6920" max="6920" width="20.42578125" style="29" customWidth="1"/>
    <col min="6921" max="6921" width="17.140625" style="29" customWidth="1"/>
    <col min="6922" max="6922" width="12.7109375" style="29" customWidth="1"/>
    <col min="6923" max="7174" width="9.140625" style="29"/>
    <col min="7175" max="7175" width="7.42578125" style="29" customWidth="1"/>
    <col min="7176" max="7176" width="20.42578125" style="29" customWidth="1"/>
    <col min="7177" max="7177" width="17.140625" style="29" customWidth="1"/>
    <col min="7178" max="7178" width="12.7109375" style="29" customWidth="1"/>
    <col min="7179" max="7430" width="9.140625" style="29"/>
    <col min="7431" max="7431" width="7.42578125" style="29" customWidth="1"/>
    <col min="7432" max="7432" width="20.42578125" style="29" customWidth="1"/>
    <col min="7433" max="7433" width="17.140625" style="29" customWidth="1"/>
    <col min="7434" max="7434" width="12.7109375" style="29" customWidth="1"/>
    <col min="7435" max="7686" width="9.140625" style="29"/>
    <col min="7687" max="7687" width="7.42578125" style="29" customWidth="1"/>
    <col min="7688" max="7688" width="20.42578125" style="29" customWidth="1"/>
    <col min="7689" max="7689" width="17.140625" style="29" customWidth="1"/>
    <col min="7690" max="7690" width="12.7109375" style="29" customWidth="1"/>
    <col min="7691" max="7942" width="9.140625" style="29"/>
    <col min="7943" max="7943" width="7.42578125" style="29" customWidth="1"/>
    <col min="7944" max="7944" width="20.42578125" style="29" customWidth="1"/>
    <col min="7945" max="7945" width="17.140625" style="29" customWidth="1"/>
    <col min="7946" max="7946" width="12.7109375" style="29" customWidth="1"/>
    <col min="7947" max="8198" width="9.140625" style="29"/>
    <col min="8199" max="8199" width="7.42578125" style="29" customWidth="1"/>
    <col min="8200" max="8200" width="20.42578125" style="29" customWidth="1"/>
    <col min="8201" max="8201" width="17.140625" style="29" customWidth="1"/>
    <col min="8202" max="8202" width="12.7109375" style="29" customWidth="1"/>
    <col min="8203" max="8454" width="9.140625" style="29"/>
    <col min="8455" max="8455" width="7.42578125" style="29" customWidth="1"/>
    <col min="8456" max="8456" width="20.42578125" style="29" customWidth="1"/>
    <col min="8457" max="8457" width="17.140625" style="29" customWidth="1"/>
    <col min="8458" max="8458" width="12.7109375" style="29" customWidth="1"/>
    <col min="8459" max="8710" width="9.140625" style="29"/>
    <col min="8711" max="8711" width="7.42578125" style="29" customWidth="1"/>
    <col min="8712" max="8712" width="20.42578125" style="29" customWidth="1"/>
    <col min="8713" max="8713" width="17.140625" style="29" customWidth="1"/>
    <col min="8714" max="8714" width="12.7109375" style="29" customWidth="1"/>
    <col min="8715" max="8966" width="9.140625" style="29"/>
    <col min="8967" max="8967" width="7.42578125" style="29" customWidth="1"/>
    <col min="8968" max="8968" width="20.42578125" style="29" customWidth="1"/>
    <col min="8969" max="8969" width="17.140625" style="29" customWidth="1"/>
    <col min="8970" max="8970" width="12.7109375" style="29" customWidth="1"/>
    <col min="8971" max="9222" width="9.140625" style="29"/>
    <col min="9223" max="9223" width="7.42578125" style="29" customWidth="1"/>
    <col min="9224" max="9224" width="20.42578125" style="29" customWidth="1"/>
    <col min="9225" max="9225" width="17.140625" style="29" customWidth="1"/>
    <col min="9226" max="9226" width="12.7109375" style="29" customWidth="1"/>
    <col min="9227" max="9478" width="9.140625" style="29"/>
    <col min="9479" max="9479" width="7.42578125" style="29" customWidth="1"/>
    <col min="9480" max="9480" width="20.42578125" style="29" customWidth="1"/>
    <col min="9481" max="9481" width="17.140625" style="29" customWidth="1"/>
    <col min="9482" max="9482" width="12.7109375" style="29" customWidth="1"/>
    <col min="9483" max="9734" width="9.140625" style="29"/>
    <col min="9735" max="9735" width="7.42578125" style="29" customWidth="1"/>
    <col min="9736" max="9736" width="20.42578125" style="29" customWidth="1"/>
    <col min="9737" max="9737" width="17.140625" style="29" customWidth="1"/>
    <col min="9738" max="9738" width="12.7109375" style="29" customWidth="1"/>
    <col min="9739" max="9990" width="9.140625" style="29"/>
    <col min="9991" max="9991" width="7.42578125" style="29" customWidth="1"/>
    <col min="9992" max="9992" width="20.42578125" style="29" customWidth="1"/>
    <col min="9993" max="9993" width="17.140625" style="29" customWidth="1"/>
    <col min="9994" max="9994" width="12.7109375" style="29" customWidth="1"/>
    <col min="9995" max="10246" width="9.140625" style="29"/>
    <col min="10247" max="10247" width="7.42578125" style="29" customWidth="1"/>
    <col min="10248" max="10248" width="20.42578125" style="29" customWidth="1"/>
    <col min="10249" max="10249" width="17.140625" style="29" customWidth="1"/>
    <col min="10250" max="10250" width="12.7109375" style="29" customWidth="1"/>
    <col min="10251" max="10502" width="9.140625" style="29"/>
    <col min="10503" max="10503" width="7.42578125" style="29" customWidth="1"/>
    <col min="10504" max="10504" width="20.42578125" style="29" customWidth="1"/>
    <col min="10505" max="10505" width="17.140625" style="29" customWidth="1"/>
    <col min="10506" max="10506" width="12.7109375" style="29" customWidth="1"/>
    <col min="10507" max="10758" width="9.140625" style="29"/>
    <col min="10759" max="10759" width="7.42578125" style="29" customWidth="1"/>
    <col min="10760" max="10760" width="20.42578125" style="29" customWidth="1"/>
    <col min="10761" max="10761" width="17.140625" style="29" customWidth="1"/>
    <col min="10762" max="10762" width="12.7109375" style="29" customWidth="1"/>
    <col min="10763" max="11014" width="9.140625" style="29"/>
    <col min="11015" max="11015" width="7.42578125" style="29" customWidth="1"/>
    <col min="11016" max="11016" width="20.42578125" style="29" customWidth="1"/>
    <col min="11017" max="11017" width="17.140625" style="29" customWidth="1"/>
    <col min="11018" max="11018" width="12.7109375" style="29" customWidth="1"/>
    <col min="11019" max="11270" width="9.140625" style="29"/>
    <col min="11271" max="11271" width="7.42578125" style="29" customWidth="1"/>
    <col min="11272" max="11272" width="20.42578125" style="29" customWidth="1"/>
    <col min="11273" max="11273" width="17.140625" style="29" customWidth="1"/>
    <col min="11274" max="11274" width="12.7109375" style="29" customWidth="1"/>
    <col min="11275" max="11526" width="9.140625" style="29"/>
    <col min="11527" max="11527" width="7.42578125" style="29" customWidth="1"/>
    <col min="11528" max="11528" width="20.42578125" style="29" customWidth="1"/>
    <col min="11529" max="11529" width="17.140625" style="29" customWidth="1"/>
    <col min="11530" max="11530" width="12.7109375" style="29" customWidth="1"/>
    <col min="11531" max="11782" width="9.140625" style="29"/>
    <col min="11783" max="11783" width="7.42578125" style="29" customWidth="1"/>
    <col min="11784" max="11784" width="20.42578125" style="29" customWidth="1"/>
    <col min="11785" max="11785" width="17.140625" style="29" customWidth="1"/>
    <col min="11786" max="11786" width="12.7109375" style="29" customWidth="1"/>
    <col min="11787" max="12038" width="9.140625" style="29"/>
    <col min="12039" max="12039" width="7.42578125" style="29" customWidth="1"/>
    <col min="12040" max="12040" width="20.42578125" style="29" customWidth="1"/>
    <col min="12041" max="12041" width="17.140625" style="29" customWidth="1"/>
    <col min="12042" max="12042" width="12.7109375" style="29" customWidth="1"/>
    <col min="12043" max="12294" width="9.140625" style="29"/>
    <col min="12295" max="12295" width="7.42578125" style="29" customWidth="1"/>
    <col min="12296" max="12296" width="20.42578125" style="29" customWidth="1"/>
    <col min="12297" max="12297" width="17.140625" style="29" customWidth="1"/>
    <col min="12298" max="12298" width="12.7109375" style="29" customWidth="1"/>
    <col min="12299" max="12550" width="9.140625" style="29"/>
    <col min="12551" max="12551" width="7.42578125" style="29" customWidth="1"/>
    <col min="12552" max="12552" width="20.42578125" style="29" customWidth="1"/>
    <col min="12553" max="12553" width="17.140625" style="29" customWidth="1"/>
    <col min="12554" max="12554" width="12.7109375" style="29" customWidth="1"/>
    <col min="12555" max="12806" width="9.140625" style="29"/>
    <col min="12807" max="12807" width="7.42578125" style="29" customWidth="1"/>
    <col min="12808" max="12808" width="20.42578125" style="29" customWidth="1"/>
    <col min="12809" max="12809" width="17.140625" style="29" customWidth="1"/>
    <col min="12810" max="12810" width="12.7109375" style="29" customWidth="1"/>
    <col min="12811" max="13062" width="9.140625" style="29"/>
    <col min="13063" max="13063" width="7.42578125" style="29" customWidth="1"/>
    <col min="13064" max="13064" width="20.42578125" style="29" customWidth="1"/>
    <col min="13065" max="13065" width="17.140625" style="29" customWidth="1"/>
    <col min="13066" max="13066" width="12.7109375" style="29" customWidth="1"/>
    <col min="13067" max="13318" width="9.140625" style="29"/>
    <col min="13319" max="13319" width="7.42578125" style="29" customWidth="1"/>
    <col min="13320" max="13320" width="20.42578125" style="29" customWidth="1"/>
    <col min="13321" max="13321" width="17.140625" style="29" customWidth="1"/>
    <col min="13322" max="13322" width="12.7109375" style="29" customWidth="1"/>
    <col min="13323" max="13574" width="9.140625" style="29"/>
    <col min="13575" max="13575" width="7.42578125" style="29" customWidth="1"/>
    <col min="13576" max="13576" width="20.42578125" style="29" customWidth="1"/>
    <col min="13577" max="13577" width="17.140625" style="29" customWidth="1"/>
    <col min="13578" max="13578" width="12.7109375" style="29" customWidth="1"/>
    <col min="13579" max="13830" width="9.140625" style="29"/>
    <col min="13831" max="13831" width="7.42578125" style="29" customWidth="1"/>
    <col min="13832" max="13832" width="20.42578125" style="29" customWidth="1"/>
    <col min="13833" max="13833" width="17.140625" style="29" customWidth="1"/>
    <col min="13834" max="13834" width="12.7109375" style="29" customWidth="1"/>
    <col min="13835" max="14086" width="9.140625" style="29"/>
    <col min="14087" max="14087" width="7.42578125" style="29" customWidth="1"/>
    <col min="14088" max="14088" width="20.42578125" style="29" customWidth="1"/>
    <col min="14089" max="14089" width="17.140625" style="29" customWidth="1"/>
    <col min="14090" max="14090" width="12.7109375" style="29" customWidth="1"/>
    <col min="14091" max="14342" width="9.140625" style="29"/>
    <col min="14343" max="14343" width="7.42578125" style="29" customWidth="1"/>
    <col min="14344" max="14344" width="20.42578125" style="29" customWidth="1"/>
    <col min="14345" max="14345" width="17.140625" style="29" customWidth="1"/>
    <col min="14346" max="14346" width="12.7109375" style="29" customWidth="1"/>
    <col min="14347" max="14598" width="9.140625" style="29"/>
    <col min="14599" max="14599" width="7.42578125" style="29" customWidth="1"/>
    <col min="14600" max="14600" width="20.42578125" style="29" customWidth="1"/>
    <col min="14601" max="14601" width="17.140625" style="29" customWidth="1"/>
    <col min="14602" max="14602" width="12.7109375" style="29" customWidth="1"/>
    <col min="14603" max="14854" width="9.140625" style="29"/>
    <col min="14855" max="14855" width="7.42578125" style="29" customWidth="1"/>
    <col min="14856" max="14856" width="20.42578125" style="29" customWidth="1"/>
    <col min="14857" max="14857" width="17.140625" style="29" customWidth="1"/>
    <col min="14858" max="14858" width="12.7109375" style="29" customWidth="1"/>
    <col min="14859" max="15110" width="9.140625" style="29"/>
    <col min="15111" max="15111" width="7.42578125" style="29" customWidth="1"/>
    <col min="15112" max="15112" width="20.42578125" style="29" customWidth="1"/>
    <col min="15113" max="15113" width="17.140625" style="29" customWidth="1"/>
    <col min="15114" max="15114" width="12.7109375" style="29" customWidth="1"/>
    <col min="15115" max="15366" width="9.140625" style="29"/>
    <col min="15367" max="15367" width="7.42578125" style="29" customWidth="1"/>
    <col min="15368" max="15368" width="20.42578125" style="29" customWidth="1"/>
    <col min="15369" max="15369" width="17.140625" style="29" customWidth="1"/>
    <col min="15370" max="15370" width="12.7109375" style="29" customWidth="1"/>
    <col min="15371" max="15622" width="9.140625" style="29"/>
    <col min="15623" max="15623" width="7.42578125" style="29" customWidth="1"/>
    <col min="15624" max="15624" width="20.42578125" style="29" customWidth="1"/>
    <col min="15625" max="15625" width="17.140625" style="29" customWidth="1"/>
    <col min="15626" max="15626" width="12.7109375" style="29" customWidth="1"/>
    <col min="15627" max="15878" width="9.140625" style="29"/>
    <col min="15879" max="15879" width="7.42578125" style="29" customWidth="1"/>
    <col min="15880" max="15880" width="20.42578125" style="29" customWidth="1"/>
    <col min="15881" max="15881" width="17.140625" style="29" customWidth="1"/>
    <col min="15882" max="15882" width="12.7109375" style="29" customWidth="1"/>
    <col min="15883" max="16134" width="9.140625" style="29"/>
    <col min="16135" max="16135" width="7.42578125" style="29" customWidth="1"/>
    <col min="16136" max="16136" width="20.42578125" style="29" customWidth="1"/>
    <col min="16137" max="16137" width="17.140625" style="29" customWidth="1"/>
    <col min="16138" max="16138" width="12.7109375" style="29" customWidth="1"/>
    <col min="16139" max="16384" width="9.140625" style="29"/>
  </cols>
  <sheetData>
    <row r="4" spans="3:9" x14ac:dyDescent="0.3">
      <c r="C4" s="28" t="s">
        <v>216</v>
      </c>
      <c r="E4" s="133" t="s">
        <v>297</v>
      </c>
      <c r="F4" s="133"/>
      <c r="G4" s="133"/>
      <c r="H4" s="133"/>
    </row>
    <row r="6" spans="3:9" ht="51.75" customHeight="1" x14ac:dyDescent="0.3">
      <c r="C6" s="30" t="s">
        <v>213</v>
      </c>
      <c r="D6" s="31"/>
      <c r="E6" s="134" t="s">
        <v>296</v>
      </c>
      <c r="F6" s="134"/>
      <c r="G6" s="134"/>
      <c r="H6" s="134"/>
      <c r="I6" s="31"/>
    </row>
    <row r="7" spans="3:9" x14ac:dyDescent="0.3">
      <c r="D7" s="32"/>
      <c r="E7" s="32"/>
      <c r="F7" s="32"/>
      <c r="G7" s="32"/>
      <c r="H7" s="32"/>
      <c r="I7" s="32"/>
    </row>
    <row r="8" spans="3:9" ht="16.5" customHeight="1" x14ac:dyDescent="0.3">
      <c r="C8" s="28" t="s">
        <v>214</v>
      </c>
      <c r="E8" s="135" t="s">
        <v>314</v>
      </c>
      <c r="F8" s="135"/>
      <c r="G8" s="135"/>
      <c r="H8" s="135"/>
    </row>
    <row r="9" spans="3:9" ht="17.25" x14ac:dyDescent="0.3">
      <c r="E9" s="33"/>
    </row>
    <row r="11" spans="3:9" x14ac:dyDescent="0.3">
      <c r="C11" s="34" t="s">
        <v>51</v>
      </c>
    </row>
    <row r="14" spans="3:9" x14ac:dyDescent="0.3">
      <c r="C14" s="35" t="s">
        <v>188</v>
      </c>
      <c r="D14" s="36"/>
      <c r="E14" s="36"/>
      <c r="F14" s="36"/>
      <c r="G14" s="36"/>
      <c r="H14" s="37" t="str">
        <f>'1. PREDDELA'!F57</f>
        <v/>
      </c>
    </row>
    <row r="15" spans="3:9" x14ac:dyDescent="0.3">
      <c r="H15" s="38"/>
    </row>
    <row r="16" spans="3:9" x14ac:dyDescent="0.3">
      <c r="C16" s="35" t="s">
        <v>189</v>
      </c>
      <c r="D16" s="36"/>
      <c r="E16" s="36"/>
      <c r="F16" s="36"/>
      <c r="G16" s="36"/>
      <c r="H16" s="37" t="str">
        <f>'2. ZEMELJSKA DELA'!F42</f>
        <v/>
      </c>
    </row>
    <row r="17" spans="3:8" x14ac:dyDescent="0.3">
      <c r="H17" s="38"/>
    </row>
    <row r="18" spans="3:8" x14ac:dyDescent="0.3">
      <c r="C18" s="35" t="s">
        <v>190</v>
      </c>
      <c r="D18" s="36"/>
      <c r="E18" s="36"/>
      <c r="F18" s="36"/>
      <c r="G18" s="36"/>
      <c r="H18" s="37" t="str">
        <f>'3. VOZIŠČNE KONSTRUKCIJE'!F56</f>
        <v/>
      </c>
    </row>
    <row r="19" spans="3:8" x14ac:dyDescent="0.3">
      <c r="H19" s="38"/>
    </row>
    <row r="20" spans="3:8" x14ac:dyDescent="0.3">
      <c r="C20" s="35" t="s">
        <v>191</v>
      </c>
      <c r="D20" s="36"/>
      <c r="E20" s="36"/>
      <c r="F20" s="36"/>
      <c r="G20" s="36"/>
      <c r="H20" s="37" t="str">
        <f>'4. ODVODNJAVANJE'!F30</f>
        <v/>
      </c>
    </row>
    <row r="21" spans="3:8" x14ac:dyDescent="0.3">
      <c r="H21" s="38"/>
    </row>
    <row r="22" spans="3:8" x14ac:dyDescent="0.3">
      <c r="C22" s="35" t="s">
        <v>192</v>
      </c>
      <c r="D22" s="36"/>
      <c r="E22" s="36"/>
      <c r="F22" s="36"/>
      <c r="G22" s="36"/>
      <c r="H22" s="37" t="str">
        <f>'5. GRADBENA IN OBRTNIŠKA DELA'!F26</f>
        <v/>
      </c>
    </row>
    <row r="23" spans="3:8" x14ac:dyDescent="0.3">
      <c r="H23" s="38"/>
    </row>
    <row r="24" spans="3:8" x14ac:dyDescent="0.3">
      <c r="C24" s="35" t="s">
        <v>193</v>
      </c>
      <c r="D24" s="36"/>
      <c r="E24" s="36"/>
      <c r="F24" s="36"/>
      <c r="G24" s="36"/>
      <c r="H24" s="37" t="str">
        <f>'6. OPREMA CEST'!F30</f>
        <v/>
      </c>
    </row>
    <row r="25" spans="3:8" x14ac:dyDescent="0.3">
      <c r="H25" s="38"/>
    </row>
    <row r="26" spans="3:8" x14ac:dyDescent="0.3">
      <c r="C26" s="35" t="s">
        <v>194</v>
      </c>
      <c r="D26" s="36"/>
      <c r="E26" s="36"/>
      <c r="F26" s="36"/>
      <c r="G26" s="36"/>
      <c r="H26" s="37" t="str">
        <f>'7. TUJE STORITVE'!F29</f>
        <v/>
      </c>
    </row>
    <row r="27" spans="3:8" x14ac:dyDescent="0.3">
      <c r="H27" s="38"/>
    </row>
    <row r="28" spans="3:8" x14ac:dyDescent="0.3">
      <c r="C28" s="35" t="s">
        <v>195</v>
      </c>
      <c r="D28" s="36"/>
      <c r="E28" s="36"/>
      <c r="F28" s="36"/>
      <c r="G28" s="36"/>
      <c r="H28" s="37" t="str">
        <f>IF(SUM(H14:H26)=0,"",SUM(H14:H26)*0.05)</f>
        <v/>
      </c>
    </row>
    <row r="31" spans="3:8" x14ac:dyDescent="0.3">
      <c r="F31" s="39" t="s">
        <v>52</v>
      </c>
      <c r="H31" s="38" t="str">
        <f>IF(SUM(H14:H28)=0,"",SUM(H14:H28))</f>
        <v/>
      </c>
    </row>
    <row r="32" spans="3:8" x14ac:dyDescent="0.3">
      <c r="F32" s="39"/>
      <c r="H32" s="38"/>
    </row>
    <row r="33" spans="2:8" x14ac:dyDescent="0.3">
      <c r="F33" s="39" t="s">
        <v>206</v>
      </c>
      <c r="H33" s="38" t="str">
        <f>IF(SUM(H31)=0,"",SUM(0.22*H31))</f>
        <v/>
      </c>
    </row>
    <row r="34" spans="2:8" x14ac:dyDescent="0.3">
      <c r="H34" s="38"/>
    </row>
    <row r="35" spans="2:8" x14ac:dyDescent="0.3">
      <c r="H35" s="40"/>
    </row>
    <row r="36" spans="2:8" x14ac:dyDescent="0.3">
      <c r="C36" s="41" t="s">
        <v>53</v>
      </c>
      <c r="D36" s="36"/>
      <c r="E36" s="36"/>
      <c r="F36" s="36"/>
      <c r="G36" s="36"/>
      <c r="H36" s="42" t="str">
        <f>IF(SUM(H31:H33)=0,"",SUM(H31:H33))</f>
        <v/>
      </c>
    </row>
    <row r="41" spans="2:8" ht="17.25" hidden="1" thickBot="1" x14ac:dyDescent="0.35">
      <c r="B41" s="132" t="s">
        <v>54</v>
      </c>
      <c r="C41" s="132"/>
      <c r="D41" s="132"/>
      <c r="E41" s="132"/>
      <c r="F41" s="43">
        <v>1</v>
      </c>
    </row>
  </sheetData>
  <sheetProtection algorithmName="SHA-512" hashValue="jVQ5VSx2cQDDWmvXkQr0SbyEvbWHGoHmjKMde92kxe4Wa42epRLFHCUf3h1gpRtJyx6lERimETdOqjhnhHsBvw==" saltValue="WWWAMQtdq8cB+IH+b8IUEw==" spinCount="100000" sheet="1"/>
  <mergeCells count="4">
    <mergeCell ref="B41:E41"/>
    <mergeCell ref="E4:H4"/>
    <mergeCell ref="E6:H6"/>
    <mergeCell ref="E8:H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&amp;L&amp;"Arial Narrow,Navadno"&amp;F&amp;R&amp;"Arial Narrow,Poševno"&amp;10Stran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 filterMode="1">
    <tabColor rgb="FFFFC000"/>
  </sheetPr>
  <dimension ref="A1:I57"/>
  <sheetViews>
    <sheetView view="pageBreakPreview" zoomScaleNormal="115" zoomScaleSheetLayoutView="100" zoomScalePageLayoutView="140" workbookViewId="0">
      <pane ySplit="2" topLeftCell="A36" activePane="bottomLeft" state="frozen"/>
      <selection pane="bottomLeft" activeCell="F8" sqref="F8:F55"/>
    </sheetView>
  </sheetViews>
  <sheetFormatPr defaultColWidth="9.140625" defaultRowHeight="12.75" x14ac:dyDescent="0.2"/>
  <cols>
    <col min="1" max="1" width="2.140625" style="7" customWidth="1"/>
    <col min="2" max="2" width="6.140625" style="2" customWidth="1"/>
    <col min="3" max="3" width="5.42578125" style="3" customWidth="1"/>
    <col min="4" max="4" width="45.42578125" style="4" customWidth="1"/>
    <col min="5" max="5" width="9.140625" style="5"/>
    <col min="6" max="6" width="9.140625" style="5" customWidth="1"/>
    <col min="7" max="7" width="9.7109375" style="5" customWidth="1"/>
    <col min="8" max="8" width="3.42578125" style="6" customWidth="1"/>
    <col min="9" max="9" width="7.7109375" style="107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45</v>
      </c>
      <c r="C2" s="8" t="s">
        <v>50</v>
      </c>
      <c r="D2" s="8" t="s">
        <v>46</v>
      </c>
      <c r="E2" s="9" t="s">
        <v>47</v>
      </c>
      <c r="F2" s="9" t="s">
        <v>48</v>
      </c>
      <c r="G2" s="9" t="s">
        <v>49</v>
      </c>
      <c r="I2" s="108" t="s">
        <v>55</v>
      </c>
    </row>
    <row r="3" spans="1:9" s="14" customFormat="1" x14ac:dyDescent="0.2">
      <c r="A3" s="10"/>
      <c r="B3" s="11"/>
      <c r="C3" s="11"/>
      <c r="D3" s="12"/>
      <c r="E3" s="13"/>
      <c r="F3" s="13"/>
      <c r="G3" s="13"/>
      <c r="I3" s="109"/>
    </row>
    <row r="4" spans="1:9" ht="15.75" x14ac:dyDescent="0.2">
      <c r="B4" s="138" t="s">
        <v>0</v>
      </c>
      <c r="C4" s="138"/>
      <c r="D4" s="138"/>
      <c r="E4" s="138"/>
      <c r="F4" s="138"/>
      <c r="G4" s="138"/>
    </row>
    <row r="5" spans="1:9" ht="12.6" customHeight="1" x14ac:dyDescent="0.2">
      <c r="B5" s="130"/>
      <c r="C5" s="130"/>
      <c r="D5" s="130"/>
      <c r="E5" s="15" t="str">
        <f>IF(SUM(E8:E11)=0,0,"")</f>
        <v/>
      </c>
      <c r="F5" s="15"/>
      <c r="G5" s="15">
        <f>IF(REKAPITULACIJA!$F$41=0,"",IF(SUM(G8:G11)=0,0,""))</f>
        <v>0</v>
      </c>
    </row>
    <row r="6" spans="1:9" ht="21.2" customHeight="1" x14ac:dyDescent="0.3">
      <c r="B6" s="139" t="s">
        <v>37</v>
      </c>
      <c r="C6" s="140"/>
      <c r="D6" s="140"/>
      <c r="E6" s="16" t="str">
        <f>IF(SUM(E8:E11)=0,0,"")</f>
        <v/>
      </c>
      <c r="F6" s="16"/>
      <c r="G6" s="17">
        <f>IF(REKAPITULACIJA!$F$41=0,"",IF(SUM(G8:G11)=0,0,""))</f>
        <v>0</v>
      </c>
    </row>
    <row r="7" spans="1:9" ht="12.6" customHeight="1" x14ac:dyDescent="0.2">
      <c r="E7" s="15" t="str">
        <f>IF(SUM(E8:E11)=0,0,"")</f>
        <v/>
      </c>
      <c r="F7" s="15"/>
      <c r="G7" s="15">
        <f>IF(REKAPITULACIJA!$F$41=0,"",IF(SUM(G8:G11)=0,0,""))</f>
        <v>0</v>
      </c>
    </row>
    <row r="8" spans="1:9" ht="38.25" x14ac:dyDescent="0.2">
      <c r="B8" s="18" t="s">
        <v>2</v>
      </c>
      <c r="C8" s="19" t="s">
        <v>1</v>
      </c>
      <c r="D8" s="20" t="s">
        <v>235</v>
      </c>
      <c r="E8" s="124">
        <v>0.2</v>
      </c>
      <c r="F8" s="148">
        <v>0</v>
      </c>
      <c r="G8" s="21">
        <f t="shared" ref="G8:G11" si="0">IF(F8="","",E8*F8)</f>
        <v>0</v>
      </c>
      <c r="I8" s="111">
        <v>1410</v>
      </c>
    </row>
    <row r="9" spans="1:9" ht="38.25" x14ac:dyDescent="0.2">
      <c r="B9" s="18" t="s">
        <v>3</v>
      </c>
      <c r="C9" s="19" t="s">
        <v>1</v>
      </c>
      <c r="D9" s="20" t="s">
        <v>236</v>
      </c>
      <c r="E9" s="124">
        <f>+E8</f>
        <v>0.2</v>
      </c>
      <c r="F9" s="148">
        <v>0</v>
      </c>
      <c r="G9" s="21">
        <f t="shared" si="0"/>
        <v>0</v>
      </c>
      <c r="I9" s="110">
        <v>0</v>
      </c>
    </row>
    <row r="10" spans="1:9" ht="38.25" x14ac:dyDescent="0.2">
      <c r="B10" s="18" t="s">
        <v>5</v>
      </c>
      <c r="C10" s="19" t="s">
        <v>4</v>
      </c>
      <c r="D10" s="20" t="s">
        <v>237</v>
      </c>
      <c r="E10" s="124">
        <v>20</v>
      </c>
      <c r="F10" s="148">
        <v>0</v>
      </c>
      <c r="G10" s="21">
        <f t="shared" si="0"/>
        <v>0</v>
      </c>
      <c r="I10" s="111">
        <v>23</v>
      </c>
    </row>
    <row r="11" spans="1:9" ht="38.25" x14ac:dyDescent="0.2">
      <c r="B11" s="18" t="s">
        <v>6</v>
      </c>
      <c r="C11" s="19" t="s">
        <v>4</v>
      </c>
      <c r="D11" s="20" t="s">
        <v>270</v>
      </c>
      <c r="E11" s="124">
        <v>20</v>
      </c>
      <c r="F11" s="148">
        <v>0</v>
      </c>
      <c r="G11" s="21">
        <f t="shared" si="0"/>
        <v>0</v>
      </c>
      <c r="I11" s="110">
        <v>0</v>
      </c>
    </row>
    <row r="12" spans="1:9" ht="12.6" customHeight="1" x14ac:dyDescent="0.2">
      <c r="E12" s="22" t="str">
        <f>IF(AND(E14=0,E28=0,E36=0,E46=0),0,"")</f>
        <v/>
      </c>
      <c r="F12" s="149"/>
      <c r="G12" s="22">
        <f>IF(REKAPITULACIJA!$F$41=0,"",IF(AND(G14=0,G28=0,G36=0,G46=0),0,""))</f>
        <v>0</v>
      </c>
    </row>
    <row r="13" spans="1:9" ht="21.2" customHeight="1" x14ac:dyDescent="0.3">
      <c r="B13" s="139" t="s">
        <v>38</v>
      </c>
      <c r="C13" s="140"/>
      <c r="D13" s="140"/>
      <c r="E13" s="16" t="str">
        <f>IF(AND(E14=0,E28=0,E36=0,E46=0),0,"")</f>
        <v/>
      </c>
      <c r="F13" s="150"/>
      <c r="G13" s="17">
        <f>IF(REKAPITULACIJA!$F$41=0,"",IF(AND(G14=0,G28=0,G36=0,G46=0),0,""))</f>
        <v>0</v>
      </c>
    </row>
    <row r="14" spans="1:9" ht="21.2" customHeight="1" x14ac:dyDescent="0.25">
      <c r="B14" s="141" t="s">
        <v>39</v>
      </c>
      <c r="C14" s="141"/>
      <c r="D14" s="141"/>
      <c r="E14" s="23" t="str">
        <f>IF(SUM(E16:E26)=0,0,"")</f>
        <v/>
      </c>
      <c r="F14" s="151"/>
      <c r="G14" s="23">
        <f>IF(REKAPITULACIJA!$F$41=0,"",IF(SUM(G16:G26)=0,0,""))</f>
        <v>0</v>
      </c>
    </row>
    <row r="15" spans="1:9" ht="12.6" customHeight="1" x14ac:dyDescent="0.2">
      <c r="E15" s="15" t="str">
        <f>IF(SUM(E16:E26)=0,0,"")</f>
        <v/>
      </c>
      <c r="F15" s="152"/>
      <c r="G15" s="15">
        <f>IF(REKAPITULACIJA!$F$41=0,"",IF(SUM(G16:G26)=0,0,""))</f>
        <v>0</v>
      </c>
    </row>
    <row r="16" spans="1:9" ht="38.25" x14ac:dyDescent="0.2">
      <c r="B16" s="18" t="s">
        <v>8</v>
      </c>
      <c r="C16" s="19" t="s">
        <v>9</v>
      </c>
      <c r="D16" s="20" t="s">
        <v>56</v>
      </c>
      <c r="E16" s="124">
        <v>50</v>
      </c>
      <c r="F16" s="148">
        <v>0</v>
      </c>
      <c r="G16" s="21">
        <f>IF(F16="","",E16*F16)</f>
        <v>0</v>
      </c>
      <c r="I16" s="112">
        <v>16</v>
      </c>
    </row>
    <row r="17" spans="2:9" ht="38.25" x14ac:dyDescent="0.2">
      <c r="B17" s="18" t="s">
        <v>10</v>
      </c>
      <c r="C17" s="19" t="s">
        <v>9</v>
      </c>
      <c r="D17" s="20" t="s">
        <v>57</v>
      </c>
      <c r="E17" s="124">
        <v>50</v>
      </c>
      <c r="F17" s="148">
        <v>0</v>
      </c>
      <c r="G17" s="21">
        <f t="shared" ref="G17:G26" si="1">IF(F17="","",E17*F17)</f>
        <v>0</v>
      </c>
      <c r="I17" s="112">
        <v>14</v>
      </c>
    </row>
    <row r="18" spans="2:9" ht="38.25" x14ac:dyDescent="0.2">
      <c r="B18" s="18" t="s">
        <v>11</v>
      </c>
      <c r="C18" s="19" t="s">
        <v>9</v>
      </c>
      <c r="D18" s="20" t="s">
        <v>58</v>
      </c>
      <c r="E18" s="124">
        <v>30</v>
      </c>
      <c r="F18" s="148">
        <v>0</v>
      </c>
      <c r="G18" s="21">
        <f t="shared" si="1"/>
        <v>0</v>
      </c>
      <c r="I18" s="113">
        <v>19</v>
      </c>
    </row>
    <row r="19" spans="2:9" ht="38.25" x14ac:dyDescent="0.2">
      <c r="B19" s="18" t="s">
        <v>12</v>
      </c>
      <c r="C19" s="19" t="s">
        <v>4</v>
      </c>
      <c r="D19" s="20" t="s">
        <v>59</v>
      </c>
      <c r="E19" s="124">
        <v>5</v>
      </c>
      <c r="F19" s="148">
        <v>0</v>
      </c>
      <c r="G19" s="21">
        <f t="shared" si="1"/>
        <v>0</v>
      </c>
      <c r="I19" s="112">
        <v>45</v>
      </c>
    </row>
    <row r="20" spans="2:9" ht="38.25" x14ac:dyDescent="0.2">
      <c r="B20" s="18" t="s">
        <v>13</v>
      </c>
      <c r="C20" s="19" t="s">
        <v>4</v>
      </c>
      <c r="D20" s="20" t="s">
        <v>60</v>
      </c>
      <c r="E20" s="124">
        <v>5</v>
      </c>
      <c r="F20" s="148">
        <v>0</v>
      </c>
      <c r="G20" s="21">
        <f t="shared" si="1"/>
        <v>0</v>
      </c>
      <c r="I20" s="114">
        <v>63</v>
      </c>
    </row>
    <row r="21" spans="2:9" ht="38.25" x14ac:dyDescent="0.2">
      <c r="B21" s="18" t="s">
        <v>14</v>
      </c>
      <c r="C21" s="19" t="s">
        <v>4</v>
      </c>
      <c r="D21" s="20" t="s">
        <v>61</v>
      </c>
      <c r="E21" s="124">
        <v>3</v>
      </c>
      <c r="F21" s="148">
        <v>0</v>
      </c>
      <c r="G21" s="21">
        <f t="shared" si="1"/>
        <v>0</v>
      </c>
      <c r="I21" s="112">
        <v>81</v>
      </c>
    </row>
    <row r="22" spans="2:9" ht="38.25" x14ac:dyDescent="0.2">
      <c r="B22" s="18" t="s">
        <v>15</v>
      </c>
      <c r="C22" s="19" t="s">
        <v>4</v>
      </c>
      <c r="D22" s="20" t="s">
        <v>289</v>
      </c>
      <c r="E22" s="124">
        <f>E19</f>
        <v>5</v>
      </c>
      <c r="F22" s="148">
        <v>0</v>
      </c>
      <c r="G22" s="21">
        <f t="shared" si="1"/>
        <v>0</v>
      </c>
      <c r="I22" s="115">
        <v>60</v>
      </c>
    </row>
    <row r="23" spans="2:9" ht="38.25" x14ac:dyDescent="0.2">
      <c r="B23" s="18" t="s">
        <v>16</v>
      </c>
      <c r="C23" s="19" t="s">
        <v>4</v>
      </c>
      <c r="D23" s="20" t="s">
        <v>62</v>
      </c>
      <c r="E23" s="124">
        <f>E20</f>
        <v>5</v>
      </c>
      <c r="F23" s="148">
        <v>0</v>
      </c>
      <c r="G23" s="21">
        <f t="shared" si="1"/>
        <v>0</v>
      </c>
      <c r="I23" s="116">
        <v>72</v>
      </c>
    </row>
    <row r="24" spans="2:9" ht="38.25" x14ac:dyDescent="0.2">
      <c r="B24" s="18" t="s">
        <v>17</v>
      </c>
      <c r="C24" s="19" t="s">
        <v>4</v>
      </c>
      <c r="D24" s="20" t="s">
        <v>63</v>
      </c>
      <c r="E24" s="124">
        <f>E21</f>
        <v>3</v>
      </c>
      <c r="F24" s="148">
        <v>0</v>
      </c>
      <c r="G24" s="21">
        <f t="shared" si="1"/>
        <v>0</v>
      </c>
      <c r="I24" s="115">
        <v>78</v>
      </c>
    </row>
    <row r="25" spans="2:9" ht="25.5" x14ac:dyDescent="0.2">
      <c r="B25" s="18" t="s">
        <v>18</v>
      </c>
      <c r="C25" s="19" t="s">
        <v>7</v>
      </c>
      <c r="D25" s="20" t="s">
        <v>233</v>
      </c>
      <c r="E25" s="124">
        <v>10</v>
      </c>
      <c r="F25" s="148">
        <v>0</v>
      </c>
      <c r="G25" s="21">
        <f t="shared" ref="G25" si="2">IF(F25="","",E25*F25)</f>
        <v>0</v>
      </c>
      <c r="I25" s="117">
        <v>1</v>
      </c>
    </row>
    <row r="26" spans="2:9" ht="25.5" x14ac:dyDescent="0.2">
      <c r="B26" s="18" t="s">
        <v>238</v>
      </c>
      <c r="C26" s="19" t="s">
        <v>7</v>
      </c>
      <c r="D26" s="20" t="s">
        <v>239</v>
      </c>
      <c r="E26" s="124">
        <v>5</v>
      </c>
      <c r="F26" s="148">
        <v>0</v>
      </c>
      <c r="G26" s="21">
        <f t="shared" si="1"/>
        <v>0</v>
      </c>
      <c r="I26" s="117">
        <v>1</v>
      </c>
    </row>
    <row r="27" spans="2:9" ht="12.6" customHeight="1" x14ac:dyDescent="0.2">
      <c r="E27" s="15" t="str">
        <f>IF(SUM(E30:E34)=0,0,"")</f>
        <v/>
      </c>
      <c r="F27" s="152"/>
      <c r="G27" s="15">
        <f>IF(REKAPITULACIJA!$F$41=0,"",IF(SUM(G30:G34)=0,0,""))</f>
        <v>0</v>
      </c>
    </row>
    <row r="28" spans="2:9" ht="21.75" customHeight="1" x14ac:dyDescent="0.25">
      <c r="B28" s="142" t="s">
        <v>40</v>
      </c>
      <c r="C28" s="142"/>
      <c r="D28" s="142"/>
      <c r="E28" s="118" t="str">
        <f>IF(SUM(E30:E34)=0,0,"")</f>
        <v/>
      </c>
      <c r="F28" s="153"/>
      <c r="G28" s="118">
        <f>IF(REKAPITULACIJA!$F$41=0,"",IF(SUM(G30:G34)=0,0,""))</f>
        <v>0</v>
      </c>
    </row>
    <row r="29" spans="2:9" ht="12.6" customHeight="1" x14ac:dyDescent="0.2">
      <c r="E29" s="15" t="str">
        <f>IF(SUM(E30:E34)=0,0,"")</f>
        <v/>
      </c>
      <c r="F29" s="152"/>
      <c r="G29" s="15">
        <f>IF(REKAPITULACIJA!$F$41=0,"",IF(SUM(G30:G34)=0,0,""))</f>
        <v>0</v>
      </c>
    </row>
    <row r="30" spans="2:9" ht="38.25" x14ac:dyDescent="0.2">
      <c r="B30" s="18" t="s">
        <v>19</v>
      </c>
      <c r="C30" s="19" t="s">
        <v>4</v>
      </c>
      <c r="D30" s="20" t="s">
        <v>290</v>
      </c>
      <c r="E30" s="124">
        <v>3</v>
      </c>
      <c r="F30" s="148">
        <v>0</v>
      </c>
      <c r="G30" s="21">
        <f>IF(F30="","",E30*F30)</f>
        <v>0</v>
      </c>
      <c r="I30" s="119">
        <v>16</v>
      </c>
    </row>
    <row r="31" spans="2:9" ht="25.5" x14ac:dyDescent="0.2">
      <c r="B31" s="18" t="s">
        <v>20</v>
      </c>
      <c r="C31" s="19" t="s">
        <v>21</v>
      </c>
      <c r="D31" s="20" t="s">
        <v>240</v>
      </c>
      <c r="E31" s="124">
        <v>25</v>
      </c>
      <c r="F31" s="148">
        <v>0</v>
      </c>
      <c r="G31" s="21">
        <f t="shared" ref="G31:G34" si="3">IF(F31="","",E31*F31)</f>
        <v>0</v>
      </c>
      <c r="I31" s="119">
        <v>42</v>
      </c>
    </row>
    <row r="32" spans="2:9" ht="25.5" x14ac:dyDescent="0.2">
      <c r="B32" s="18" t="s">
        <v>23</v>
      </c>
      <c r="C32" s="19" t="s">
        <v>9</v>
      </c>
      <c r="D32" s="20" t="s">
        <v>242</v>
      </c>
      <c r="E32" s="124">
        <f>17+18+5</f>
        <v>40</v>
      </c>
      <c r="F32" s="148">
        <v>0</v>
      </c>
      <c r="G32" s="21">
        <f t="shared" si="3"/>
        <v>0</v>
      </c>
      <c r="I32" s="122">
        <v>10</v>
      </c>
    </row>
    <row r="33" spans="2:9" ht="25.5" x14ac:dyDescent="0.2">
      <c r="B33" s="18" t="s">
        <v>25</v>
      </c>
      <c r="C33" s="19" t="s">
        <v>21</v>
      </c>
      <c r="D33" s="20" t="s">
        <v>241</v>
      </c>
      <c r="E33" s="124">
        <f>16+13+11</f>
        <v>40</v>
      </c>
      <c r="F33" s="148">
        <v>0</v>
      </c>
      <c r="G33" s="21">
        <f t="shared" ref="G33" si="4">IF(F33="","",E33*F33)</f>
        <v>0</v>
      </c>
      <c r="I33" s="121">
        <v>0</v>
      </c>
    </row>
    <row r="34" spans="2:9" ht="25.5" x14ac:dyDescent="0.2">
      <c r="B34" s="18" t="s">
        <v>208</v>
      </c>
      <c r="C34" s="19" t="s">
        <v>4</v>
      </c>
      <c r="D34" s="20" t="s">
        <v>209</v>
      </c>
      <c r="E34" s="124">
        <v>2</v>
      </c>
      <c r="F34" s="148">
        <v>0</v>
      </c>
      <c r="G34" s="21">
        <f t="shared" si="3"/>
        <v>0</v>
      </c>
      <c r="I34" s="121">
        <v>0</v>
      </c>
    </row>
    <row r="35" spans="2:9" ht="12.6" customHeight="1" x14ac:dyDescent="0.2">
      <c r="E35" s="24" t="str">
        <f>IF(SUM(E38:E44)=0,0,"")</f>
        <v/>
      </c>
      <c r="F35" s="154"/>
      <c r="G35" s="24">
        <f>IF(REKAPITULACIJA!$F$41=0,"",IF(SUM(G38:G44)=0,0,""))</f>
        <v>0</v>
      </c>
    </row>
    <row r="36" spans="2:9" ht="21.2" customHeight="1" x14ac:dyDescent="0.2">
      <c r="B36" s="142" t="s">
        <v>41</v>
      </c>
      <c r="C36" s="142"/>
      <c r="D36" s="142"/>
      <c r="E36" s="25" t="str">
        <f>IF(SUM(E38:E44)=0,0,"")</f>
        <v/>
      </c>
      <c r="F36" s="155"/>
      <c r="G36" s="25">
        <f>IF(REKAPITULACIJA!$F$41=0,"",IF(SUM(G38:G44)=0,0,""))</f>
        <v>0</v>
      </c>
    </row>
    <row r="37" spans="2:9" ht="12.6" customHeight="1" x14ac:dyDescent="0.2">
      <c r="E37" s="24" t="str">
        <f>IF(SUM(E38:E44)=0,0,"")</f>
        <v/>
      </c>
      <c r="F37" s="154"/>
      <c r="G37" s="24">
        <f>IF(REKAPITULACIJA!$F$41=0,"",IF(SUM(G38:G44)=0,0,""))</f>
        <v>0</v>
      </c>
    </row>
    <row r="38" spans="2:9" ht="38.25" x14ac:dyDescent="0.2">
      <c r="B38" s="18" t="s">
        <v>26</v>
      </c>
      <c r="C38" s="19" t="s">
        <v>24</v>
      </c>
      <c r="D38" s="20" t="s">
        <v>64</v>
      </c>
      <c r="E38" s="124">
        <f>(13+23)*0.2</f>
        <v>7.2</v>
      </c>
      <c r="F38" s="148">
        <v>0</v>
      </c>
      <c r="G38" s="21">
        <f>IF(F38="","",E38*F38)</f>
        <v>0</v>
      </c>
      <c r="I38" s="112">
        <v>22</v>
      </c>
    </row>
    <row r="39" spans="2:9" ht="38.25" x14ac:dyDescent="0.2">
      <c r="B39" s="18" t="s">
        <v>27</v>
      </c>
      <c r="C39" s="19" t="s">
        <v>9</v>
      </c>
      <c r="D39" s="20" t="s">
        <v>244</v>
      </c>
      <c r="E39" s="129">
        <v>900</v>
      </c>
      <c r="F39" s="148">
        <v>0</v>
      </c>
      <c r="G39" s="21">
        <f t="shared" ref="G39:G44" si="5">IF(F39="","",E39*F39)</f>
        <v>0</v>
      </c>
      <c r="I39" s="112">
        <v>5</v>
      </c>
    </row>
    <row r="40" spans="2:9" ht="38.25" x14ac:dyDescent="0.2">
      <c r="B40" s="18" t="s">
        <v>28</v>
      </c>
      <c r="C40" s="19" t="s">
        <v>9</v>
      </c>
      <c r="D40" s="20" t="s">
        <v>65</v>
      </c>
      <c r="E40" s="124">
        <v>165</v>
      </c>
      <c r="F40" s="148">
        <v>0</v>
      </c>
      <c r="G40" s="21">
        <f t="shared" si="5"/>
        <v>0</v>
      </c>
      <c r="I40" s="123">
        <v>0</v>
      </c>
    </row>
    <row r="41" spans="2:9" ht="25.5" x14ac:dyDescent="0.2">
      <c r="B41" s="18" t="s">
        <v>29</v>
      </c>
      <c r="C41" s="19" t="s">
        <v>9</v>
      </c>
      <c r="D41" s="20" t="s">
        <v>66</v>
      </c>
      <c r="E41" s="124">
        <f>E42*0.5</f>
        <v>10</v>
      </c>
      <c r="F41" s="148">
        <v>0</v>
      </c>
      <c r="G41" s="21">
        <f t="shared" si="5"/>
        <v>0</v>
      </c>
      <c r="I41" s="123">
        <v>0</v>
      </c>
    </row>
    <row r="42" spans="2:9" ht="25.5" x14ac:dyDescent="0.2">
      <c r="B42" s="18" t="s">
        <v>30</v>
      </c>
      <c r="C42" s="19" t="s">
        <v>21</v>
      </c>
      <c r="D42" s="20" t="s">
        <v>232</v>
      </c>
      <c r="E42" s="124">
        <v>20</v>
      </c>
      <c r="F42" s="148">
        <v>0</v>
      </c>
      <c r="G42" s="21">
        <f t="shared" si="5"/>
        <v>0</v>
      </c>
      <c r="I42" s="112">
        <v>1.1000000000000001</v>
      </c>
    </row>
    <row r="43" spans="2:9" ht="25.5" x14ac:dyDescent="0.2">
      <c r="B43" s="18" t="s">
        <v>31</v>
      </c>
      <c r="C43" s="19" t="s">
        <v>21</v>
      </c>
      <c r="D43" s="20" t="s">
        <v>67</v>
      </c>
      <c r="E43" s="124">
        <v>20</v>
      </c>
      <c r="F43" s="148">
        <v>0</v>
      </c>
      <c r="G43" s="21">
        <f t="shared" si="5"/>
        <v>0</v>
      </c>
      <c r="I43" s="113">
        <v>14</v>
      </c>
    </row>
    <row r="44" spans="2:9" ht="25.5" x14ac:dyDescent="0.2">
      <c r="B44" s="18" t="s">
        <v>32</v>
      </c>
      <c r="C44" s="19" t="s">
        <v>21</v>
      </c>
      <c r="D44" s="20" t="s">
        <v>234</v>
      </c>
      <c r="E44" s="129">
        <v>20</v>
      </c>
      <c r="F44" s="148">
        <v>0</v>
      </c>
      <c r="G44" s="21">
        <f t="shared" si="5"/>
        <v>0</v>
      </c>
      <c r="I44" s="113">
        <v>14</v>
      </c>
    </row>
    <row r="45" spans="2:9" ht="12.6" customHeight="1" x14ac:dyDescent="0.2">
      <c r="E45" s="24" t="str">
        <f>IF(SUM(E48:E49)=0,0,"")</f>
        <v/>
      </c>
      <c r="F45" s="154"/>
      <c r="G45" s="24">
        <f>IF(REKAPITULACIJA!$F$41=0,"",IF(SUM(G48:G49)=0,0,""))</f>
        <v>0</v>
      </c>
    </row>
    <row r="46" spans="2:9" ht="21.2" customHeight="1" x14ac:dyDescent="0.2">
      <c r="B46" s="142" t="s">
        <v>42</v>
      </c>
      <c r="C46" s="142"/>
      <c r="D46" s="142"/>
      <c r="E46" s="25" t="str">
        <f>IF(SUM(E48:E49)=0,0,"")</f>
        <v/>
      </c>
      <c r="F46" s="155"/>
      <c r="G46" s="25">
        <f>IF(REKAPITULACIJA!$F$41=0,"",IF(SUM(G48:G49)=0,0,""))</f>
        <v>0</v>
      </c>
    </row>
    <row r="47" spans="2:9" ht="12.6" customHeight="1" x14ac:dyDescent="0.2">
      <c r="E47" s="24" t="str">
        <f>IF(SUM(E48:E49)=0,0,"")</f>
        <v/>
      </c>
      <c r="F47" s="154"/>
      <c r="G47" s="24">
        <f>IF(REKAPITULACIJA!$F$41=0,"",IF(SUM(G48:G49)=0,0,""))</f>
        <v>0</v>
      </c>
    </row>
    <row r="48" spans="2:9" ht="38.25" x14ac:dyDescent="0.2">
      <c r="B48" s="18" t="s">
        <v>33</v>
      </c>
      <c r="C48" s="19" t="s">
        <v>24</v>
      </c>
      <c r="D48" s="20" t="s">
        <v>292</v>
      </c>
      <c r="E48" s="124">
        <f>(17*0.05)+(17*0.25)+(17*0.12)</f>
        <v>7.14</v>
      </c>
      <c r="F48" s="148">
        <v>0</v>
      </c>
      <c r="G48" s="21">
        <f t="shared" ref="G48:G49" si="6">IF(F48="","",E48*F48)</f>
        <v>0</v>
      </c>
      <c r="I48" s="120">
        <v>0</v>
      </c>
    </row>
    <row r="49" spans="2:9" ht="38.25" x14ac:dyDescent="0.2">
      <c r="B49" s="18" t="s">
        <v>34</v>
      </c>
      <c r="C49" s="19" t="s">
        <v>21</v>
      </c>
      <c r="D49" s="20" t="s">
        <v>291</v>
      </c>
      <c r="E49" s="124">
        <v>4</v>
      </c>
      <c r="F49" s="148">
        <v>0</v>
      </c>
      <c r="G49" s="21">
        <f t="shared" si="6"/>
        <v>0</v>
      </c>
      <c r="I49" s="120">
        <v>0</v>
      </c>
    </row>
    <row r="50" spans="2:9" ht="12.6" customHeight="1" x14ac:dyDescent="0.2">
      <c r="E50" s="22"/>
      <c r="F50" s="156"/>
      <c r="G50" s="22"/>
    </row>
    <row r="51" spans="2:9" ht="21.2" customHeight="1" x14ac:dyDescent="0.3">
      <c r="B51" s="139" t="s">
        <v>43</v>
      </c>
      <c r="C51" s="140"/>
      <c r="D51" s="140"/>
      <c r="E51" s="16"/>
      <c r="F51" s="150"/>
      <c r="G51" s="17"/>
    </row>
    <row r="52" spans="2:9" ht="20.25" customHeight="1" x14ac:dyDescent="0.25">
      <c r="B52" s="141" t="s">
        <v>44</v>
      </c>
      <c r="C52" s="141"/>
      <c r="D52" s="141"/>
      <c r="E52" s="23" t="str">
        <f>IF(SUM(E54:E54)=0,0,"")</f>
        <v/>
      </c>
      <c r="F52" s="151"/>
      <c r="G52" s="23">
        <f>IF(REKAPITULACIJA!$F$41=0,"",IF(SUM(G54:G54)=0,0,""))</f>
        <v>0</v>
      </c>
    </row>
    <row r="53" spans="2:9" ht="12.6" customHeight="1" x14ac:dyDescent="0.2">
      <c r="E53" s="15" t="str">
        <f>IF(SUM(E54:E54)=0,0,"")</f>
        <v/>
      </c>
      <c r="F53" s="152"/>
      <c r="G53" s="15">
        <f>IF(REKAPITULACIJA!$F$41=0,"",IF(SUM(G54:G54)=0,0,""))</f>
        <v>0</v>
      </c>
    </row>
    <row r="54" spans="2:9" ht="25.5" x14ac:dyDescent="0.2">
      <c r="B54" s="18" t="s">
        <v>36</v>
      </c>
      <c r="C54" s="19" t="s">
        <v>35</v>
      </c>
      <c r="D54" s="20" t="s">
        <v>226</v>
      </c>
      <c r="E54" s="124">
        <v>35</v>
      </c>
      <c r="F54" s="148">
        <v>0</v>
      </c>
      <c r="G54" s="21">
        <f t="shared" ref="G54:G55" si="7">IF(F54="","",E54*F54)</f>
        <v>0</v>
      </c>
      <c r="I54" s="117">
        <v>0</v>
      </c>
    </row>
    <row r="55" spans="2:9" ht="25.5" x14ac:dyDescent="0.2">
      <c r="B55" s="18" t="s">
        <v>203</v>
      </c>
      <c r="C55" s="19" t="s">
        <v>4</v>
      </c>
      <c r="D55" s="20" t="s">
        <v>204</v>
      </c>
      <c r="E55" s="124">
        <v>1</v>
      </c>
      <c r="F55" s="148">
        <v>0</v>
      </c>
      <c r="G55" s="21">
        <f t="shared" si="7"/>
        <v>0</v>
      </c>
      <c r="I55" s="6"/>
    </row>
    <row r="56" spans="2:9" ht="12.6" customHeight="1" thickBot="1" x14ac:dyDescent="0.25"/>
    <row r="57" spans="2:9" ht="16.5" thickBot="1" x14ac:dyDescent="0.25">
      <c r="D57" s="26" t="s">
        <v>68</v>
      </c>
      <c r="E57" s="27"/>
      <c r="F57" s="136" t="str">
        <f>IF(SUM(G8:G55)=0,"",SUM(G8:G55))</f>
        <v/>
      </c>
      <c r="G57" s="137"/>
    </row>
  </sheetData>
  <sheetProtection algorithmName="SHA-512" hashValue="qRlSrhPs7ckSTgUxWkPswyKdrfrUSkohsz1gVe/8mk7wG7oOubeiWZ9NbpYdjcbaFhSk4iVy69IsZBI1bI8F2w==" saltValue="GS38/WqvpcF3uqNkdN9h0w==" spinCount="100000" sheet="1"/>
  <autoFilter ref="E1:G57" xr:uid="{00000000-0009-0000-0000-000001000000}">
    <filterColumn colId="0">
      <filters blank="1">
        <filter val="0,20"/>
        <filter val="1,00"/>
        <filter val="10,00"/>
        <filter val="15,00"/>
        <filter val="165,00"/>
        <filter val="2,00"/>
        <filter val="20,00"/>
        <filter val="25,00"/>
        <filter val="3,00"/>
        <filter val="30,00"/>
        <filter val="4,00"/>
        <filter val="40,00"/>
        <filter val="5,00"/>
        <filter val="50,00"/>
        <filter val="7,14"/>
        <filter val="7,20"/>
        <filter val="900,00"/>
        <filter val="količina"/>
      </filters>
    </filterColumn>
  </autoFilter>
  <dataConsolidate/>
  <mergeCells count="10">
    <mergeCell ref="F57:G57"/>
    <mergeCell ref="B4:G4"/>
    <mergeCell ref="B6:D6"/>
    <mergeCell ref="B13:D13"/>
    <mergeCell ref="B14:D14"/>
    <mergeCell ref="B28:D28"/>
    <mergeCell ref="B36:D36"/>
    <mergeCell ref="B46:D46"/>
    <mergeCell ref="B51:D51"/>
    <mergeCell ref="B52:D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 filterMode="1">
    <tabColor rgb="FFFFFF00"/>
  </sheetPr>
  <dimension ref="A1:I42"/>
  <sheetViews>
    <sheetView view="pageBreakPreview" zoomScaleNormal="130" zoomScaleSheetLayoutView="100" zoomScalePageLayoutView="120" workbookViewId="0">
      <pane ySplit="2" topLeftCell="A26" activePane="bottomLeft" state="frozen"/>
      <selection pane="bottomLeft" activeCell="F8" sqref="F8:F40"/>
    </sheetView>
  </sheetViews>
  <sheetFormatPr defaultColWidth="9.140625" defaultRowHeight="12.75" x14ac:dyDescent="0.2"/>
  <cols>
    <col min="1" max="1" width="2.140625" style="7" customWidth="1"/>
    <col min="2" max="2" width="6.28515625" style="2" customWidth="1"/>
    <col min="3" max="3" width="5.28515625" style="3" customWidth="1"/>
    <col min="4" max="4" width="45.42578125" style="4" customWidth="1"/>
    <col min="5" max="5" width="9.140625" style="5"/>
    <col min="6" max="6" width="9.140625" style="5" customWidth="1"/>
    <col min="7" max="7" width="9.7109375" style="5" customWidth="1"/>
    <col min="8" max="8" width="4" style="59" hidden="1" customWidth="1"/>
    <col min="9" max="9" width="8.7109375" style="76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45</v>
      </c>
      <c r="C2" s="8" t="s">
        <v>50</v>
      </c>
      <c r="D2" s="8" t="s">
        <v>46</v>
      </c>
      <c r="E2" s="9" t="s">
        <v>47</v>
      </c>
      <c r="F2" s="9" t="s">
        <v>48</v>
      </c>
      <c r="G2" s="9" t="s">
        <v>49</v>
      </c>
      <c r="I2" s="77" t="s">
        <v>55</v>
      </c>
    </row>
    <row r="3" spans="1:9" s="14" customFormat="1" x14ac:dyDescent="0.2">
      <c r="A3" s="10"/>
      <c r="B3" s="11"/>
      <c r="C3" s="11"/>
      <c r="D3" s="12"/>
      <c r="E3" s="13"/>
      <c r="F3" s="13"/>
      <c r="G3" s="13"/>
      <c r="H3" s="60"/>
      <c r="I3" s="78"/>
    </row>
    <row r="4" spans="1:9" ht="15.75" x14ac:dyDescent="0.2">
      <c r="B4" s="138" t="s">
        <v>69</v>
      </c>
      <c r="C4" s="138"/>
      <c r="D4" s="138"/>
      <c r="E4" s="138"/>
      <c r="F4" s="138"/>
      <c r="G4" s="138"/>
    </row>
    <row r="5" spans="1:9" ht="12.75" customHeight="1" x14ac:dyDescent="0.2">
      <c r="B5" s="130"/>
      <c r="C5" s="130"/>
      <c r="D5" s="130"/>
      <c r="E5" s="15"/>
      <c r="F5" s="15"/>
      <c r="G5" s="15"/>
    </row>
    <row r="6" spans="1:9" ht="21.2" customHeight="1" x14ac:dyDescent="0.3">
      <c r="B6" s="139" t="s">
        <v>95</v>
      </c>
      <c r="C6" s="140"/>
      <c r="D6" s="140"/>
      <c r="E6" s="16"/>
      <c r="F6" s="16"/>
      <c r="G6" s="17"/>
    </row>
    <row r="7" spans="1:9" x14ac:dyDescent="0.2">
      <c r="E7" s="15"/>
      <c r="F7" s="15"/>
      <c r="G7" s="15"/>
    </row>
    <row r="8" spans="1:9" ht="38.25" x14ac:dyDescent="0.2">
      <c r="B8" s="18" t="s">
        <v>70</v>
      </c>
      <c r="C8" s="19" t="s">
        <v>24</v>
      </c>
      <c r="D8" s="20" t="s">
        <v>90</v>
      </c>
      <c r="E8" s="124">
        <f>(520*0.22)*1.25</f>
        <v>143</v>
      </c>
      <c r="F8" s="148">
        <v>0</v>
      </c>
      <c r="G8" s="21">
        <f t="shared" ref="G8:G11" si="0">IF(F8="","",E8*F8)</f>
        <v>0</v>
      </c>
      <c r="I8" s="102">
        <v>5.28</v>
      </c>
    </row>
    <row r="9" spans="1:9" ht="25.5" x14ac:dyDescent="0.2">
      <c r="B9" s="18" t="s">
        <v>72</v>
      </c>
      <c r="C9" s="19" t="s">
        <v>24</v>
      </c>
      <c r="D9" s="20" t="s">
        <v>302</v>
      </c>
      <c r="E9" s="124">
        <f>((1160*0.8)+(350*0.55)+(180*0.2))*1.25</f>
        <v>1445.625</v>
      </c>
      <c r="F9" s="148">
        <v>0</v>
      </c>
      <c r="G9" s="21">
        <f t="shared" si="0"/>
        <v>0</v>
      </c>
      <c r="I9" s="104">
        <v>5.28</v>
      </c>
    </row>
    <row r="10" spans="1:9" ht="51" x14ac:dyDescent="0.2">
      <c r="B10" s="18" t="s">
        <v>73</v>
      </c>
      <c r="C10" s="19" t="s">
        <v>24</v>
      </c>
      <c r="D10" s="20" t="s">
        <v>91</v>
      </c>
      <c r="E10" s="124">
        <f>+('4. ODVODNJAVANJE'!E17*0.3)</f>
        <v>4.5</v>
      </c>
      <c r="F10" s="148">
        <v>0</v>
      </c>
      <c r="G10" s="21">
        <f t="shared" si="0"/>
        <v>0</v>
      </c>
      <c r="I10" s="103">
        <v>8.8000000000000007</v>
      </c>
    </row>
    <row r="11" spans="1:9" ht="51" x14ac:dyDescent="0.2">
      <c r="B11" s="18" t="s">
        <v>74</v>
      </c>
      <c r="C11" s="19" t="s">
        <v>24</v>
      </c>
      <c r="D11" s="20" t="s">
        <v>92</v>
      </c>
      <c r="E11" s="124">
        <f>+('4. ODVODNJAVANJE'!E25*4)</f>
        <v>4</v>
      </c>
      <c r="F11" s="148">
        <v>0</v>
      </c>
      <c r="G11" s="21">
        <f t="shared" si="0"/>
        <v>0</v>
      </c>
      <c r="I11" s="105">
        <v>11.33</v>
      </c>
    </row>
    <row r="12" spans="1:9" x14ac:dyDescent="0.2">
      <c r="E12" s="15" t="str">
        <f>IF(SUM(E15:E17)=0,0,"")</f>
        <v/>
      </c>
      <c r="F12" s="152"/>
      <c r="G12" s="15">
        <f>IF(REKAPITULACIJA!$F$41=0,"",IF(SUM(G15:G17)=0,0,""))</f>
        <v>0</v>
      </c>
    </row>
    <row r="13" spans="1:9" ht="21.2" customHeight="1" x14ac:dyDescent="0.3">
      <c r="B13" s="139" t="s">
        <v>71</v>
      </c>
      <c r="C13" s="140"/>
      <c r="D13" s="140"/>
      <c r="E13" s="16" t="str">
        <f>IF(SUM(E15:E17)=0,0,"")</f>
        <v/>
      </c>
      <c r="F13" s="150"/>
      <c r="G13" s="17">
        <f>IF(REKAPITULACIJA!$F$41=0,"",IF(SUM(G15:G17)=0,0,""))</f>
        <v>0</v>
      </c>
    </row>
    <row r="14" spans="1:9" x14ac:dyDescent="0.2">
      <c r="E14" s="15">
        <f>IF(SUM(G15:G17)=0,0,"")</f>
        <v>0</v>
      </c>
      <c r="F14" s="152"/>
      <c r="G14" s="15">
        <f>IF(REKAPITULACIJA!$F$41=0,"",IF(SUM(G15:G17)=0,0,""))</f>
        <v>0</v>
      </c>
    </row>
    <row r="15" spans="1:9" ht="38.25" x14ac:dyDescent="0.2">
      <c r="B15" s="18" t="s">
        <v>75</v>
      </c>
      <c r="C15" s="19" t="s">
        <v>9</v>
      </c>
      <c r="D15" s="20" t="s">
        <v>263</v>
      </c>
      <c r="E15" s="124">
        <f>0.9*17</f>
        <v>15.3</v>
      </c>
      <c r="F15" s="148">
        <v>0</v>
      </c>
      <c r="G15" s="21">
        <f>IF(F15="","",E15*F15)</f>
        <v>0</v>
      </c>
      <c r="I15" s="98">
        <v>0</v>
      </c>
    </row>
    <row r="16" spans="1:9" ht="25.5" x14ac:dyDescent="0.2">
      <c r="B16" s="18" t="s">
        <v>76</v>
      </c>
      <c r="C16" s="19" t="s">
        <v>9</v>
      </c>
      <c r="D16" s="157" t="s">
        <v>93</v>
      </c>
      <c r="E16" s="124">
        <f>('3. VOZIŠČNE KONSTRUKCIJE'!E15+'3. VOZIŠČNE KONSTRUKCIJE'!E35+'3. VOZIŠČNE KONSTRUKCIJE'!E36)*0.98</f>
        <v>1249.5</v>
      </c>
      <c r="F16" s="148">
        <v>0</v>
      </c>
      <c r="G16" s="21">
        <f t="shared" ref="G16:G17" si="1">IF(F16="","",E16*F16)</f>
        <v>0</v>
      </c>
      <c r="I16" s="98">
        <v>2</v>
      </c>
    </row>
    <row r="17" spans="1:9" ht="25.5" x14ac:dyDescent="0.2">
      <c r="B17" s="18" t="s">
        <v>207</v>
      </c>
      <c r="C17" s="19" t="s">
        <v>9</v>
      </c>
      <c r="D17" s="157" t="s">
        <v>227</v>
      </c>
      <c r="E17" s="124">
        <f>('3. VOZIŠČNE KONSTRUKCIJE'!E15+'3. VOZIŠČNE KONSTRUKCIJE'!E35+'3. VOZIŠČNE KONSTRUKCIJE'!E36)*1.1</f>
        <v>1402.5</v>
      </c>
      <c r="F17" s="148">
        <v>0</v>
      </c>
      <c r="G17" s="21">
        <f t="shared" si="1"/>
        <v>0</v>
      </c>
      <c r="I17" s="59"/>
    </row>
    <row r="18" spans="1:9" x14ac:dyDescent="0.2">
      <c r="E18" s="15" t="str">
        <f>IF(SUM(E21:E21)=0,0,"")</f>
        <v/>
      </c>
      <c r="F18" s="152"/>
      <c r="G18" s="15">
        <f>IF(REKAPITULACIJA!$F$41=0,"",IF(SUM(G21:G21)=0,0,""))</f>
        <v>0</v>
      </c>
    </row>
    <row r="19" spans="1:9" ht="21.2" customHeight="1" x14ac:dyDescent="0.3">
      <c r="B19" s="139" t="s">
        <v>96</v>
      </c>
      <c r="C19" s="140"/>
      <c r="D19" s="140"/>
      <c r="E19" s="16" t="str">
        <f>IF(SUM(E21:E21)=0,0,"")</f>
        <v/>
      </c>
      <c r="F19" s="150"/>
      <c r="G19" s="17">
        <f>IF(REKAPITULACIJA!$F$41=0,"",IF(SUM(G21:G21)=0,0,""))</f>
        <v>0</v>
      </c>
    </row>
    <row r="20" spans="1:9" x14ac:dyDescent="0.2">
      <c r="E20" s="15" t="str">
        <f>IF(SUM(E21:E21)=0,0,"")</f>
        <v/>
      </c>
      <c r="F20" s="152"/>
      <c r="G20" s="15">
        <f>IF(REKAPITULACIJA!$F$41=0,"",IF(SUM(G21:G21)=0,0,""))</f>
        <v>0</v>
      </c>
    </row>
    <row r="21" spans="1:9" s="166" customFormat="1" ht="38.25" x14ac:dyDescent="0.2">
      <c r="A21" s="158"/>
      <c r="B21" s="159" t="s">
        <v>77</v>
      </c>
      <c r="C21" s="160" t="s">
        <v>9</v>
      </c>
      <c r="D21" s="157" t="s">
        <v>94</v>
      </c>
      <c r="E21" s="124">
        <f>('3. VOZIŠČNE KONSTRUKCIJE'!E15+'3. VOZIŠČNE KONSTRUKCIJE'!E35+'3. VOZIŠČNE KONSTRUKCIJE'!E36)*1.4</f>
        <v>1785</v>
      </c>
      <c r="F21" s="167">
        <v>0</v>
      </c>
      <c r="G21" s="124">
        <f t="shared" ref="G21" si="2">IF(F21="","",E21*F21)</f>
        <v>0</v>
      </c>
      <c r="H21" s="74"/>
      <c r="I21" s="128">
        <v>0</v>
      </c>
    </row>
    <row r="22" spans="1:9" x14ac:dyDescent="0.2">
      <c r="E22" s="161"/>
      <c r="F22" s="152"/>
      <c r="G22" s="15"/>
    </row>
    <row r="23" spans="1:9" ht="21.2" customHeight="1" x14ac:dyDescent="0.3">
      <c r="B23" s="139" t="s">
        <v>97</v>
      </c>
      <c r="C23" s="140"/>
      <c r="D23" s="140"/>
      <c r="E23" s="16"/>
      <c r="F23" s="150"/>
      <c r="G23" s="17"/>
    </row>
    <row r="24" spans="1:9" x14ac:dyDescent="0.2">
      <c r="E24" s="15"/>
      <c r="F24" s="152"/>
      <c r="G24" s="15"/>
    </row>
    <row r="25" spans="1:9" ht="89.25" x14ac:dyDescent="0.2">
      <c r="B25" s="18" t="s">
        <v>78</v>
      </c>
      <c r="C25" s="19" t="s">
        <v>24</v>
      </c>
      <c r="D25" s="20" t="s">
        <v>277</v>
      </c>
      <c r="E25" s="124">
        <f>(E10+E11)*0.5</f>
        <v>4.25</v>
      </c>
      <c r="F25" s="148">
        <v>0</v>
      </c>
      <c r="G25" s="21">
        <f t="shared" ref="G25" si="3">IF(F25="","",E25*F25)</f>
        <v>0</v>
      </c>
      <c r="I25" s="106">
        <v>18</v>
      </c>
    </row>
    <row r="26" spans="1:9" ht="38.25" x14ac:dyDescent="0.2">
      <c r="B26" s="18" t="s">
        <v>79</v>
      </c>
      <c r="C26" s="19" t="s">
        <v>24</v>
      </c>
      <c r="D26" s="20" t="s">
        <v>246</v>
      </c>
      <c r="E26" s="124">
        <f>('3. VOZIŠČNE KONSTRUKCIJE'!E24+'3. VOZIŠČNE KONSTRUKCIJE'!E35+'3. VOZIŠČNE KONSTRUKCIJE'!E36)*0.33</f>
        <v>123.75</v>
      </c>
      <c r="F26" s="148">
        <v>0</v>
      </c>
      <c r="G26" s="21">
        <f t="shared" ref="G26:G27" si="4">IF(F26="","",E26*F26)</f>
        <v>0</v>
      </c>
      <c r="I26" s="93">
        <v>0</v>
      </c>
    </row>
    <row r="27" spans="1:9" ht="38.25" x14ac:dyDescent="0.2">
      <c r="B27" s="18" t="s">
        <v>80</v>
      </c>
      <c r="C27" s="19" t="s">
        <v>24</v>
      </c>
      <c r="D27" s="20" t="s">
        <v>245</v>
      </c>
      <c r="E27" s="124">
        <f>('3. VOZIŠČNE KONSTRUKCIJE'!E15+130)*0.44</f>
        <v>563.20000000000005</v>
      </c>
      <c r="F27" s="148">
        <v>0</v>
      </c>
      <c r="G27" s="21">
        <f t="shared" si="4"/>
        <v>0</v>
      </c>
      <c r="I27" s="93">
        <v>0</v>
      </c>
    </row>
    <row r="28" spans="1:9" x14ac:dyDescent="0.2">
      <c r="E28" s="15" t="str">
        <f>IF(SUM(E31:E32)=0,0,"")</f>
        <v/>
      </c>
      <c r="F28" s="152"/>
      <c r="G28" s="15">
        <f>IF(REKAPITULACIJA!$F$41=0,"",IF(SUM(G31:G32)=0,0,""))</f>
        <v>0</v>
      </c>
    </row>
    <row r="29" spans="1:9" ht="21.2" customHeight="1" x14ac:dyDescent="0.3">
      <c r="B29" s="139" t="s">
        <v>98</v>
      </c>
      <c r="C29" s="140"/>
      <c r="D29" s="140"/>
      <c r="E29" s="16" t="str">
        <f>IF(SUM(E31:E32)=0,0,"")</f>
        <v/>
      </c>
      <c r="F29" s="150"/>
      <c r="G29" s="17">
        <f>IF(REKAPITULACIJA!$F$41=0,"",IF(SUM(G31:G32)=0,0,""))</f>
        <v>0</v>
      </c>
    </row>
    <row r="30" spans="1:9" x14ac:dyDescent="0.2">
      <c r="E30" s="15" t="str">
        <f>IF(SUM(E31:E32)=0,0,"")</f>
        <v/>
      </c>
      <c r="F30" s="152"/>
      <c r="G30" s="15">
        <f>IF(REKAPITULACIJA!$F$41=0,"",IF(SUM(G31:G32)=0,0,""))</f>
        <v>0</v>
      </c>
    </row>
    <row r="31" spans="1:9" ht="38.25" x14ac:dyDescent="0.2">
      <c r="B31" s="18" t="s">
        <v>81</v>
      </c>
      <c r="C31" s="19" t="s">
        <v>9</v>
      </c>
      <c r="D31" s="20" t="s">
        <v>217</v>
      </c>
      <c r="E31" s="124">
        <v>230</v>
      </c>
      <c r="F31" s="148">
        <v>0</v>
      </c>
      <c r="G31" s="21">
        <f t="shared" ref="G31:G32" si="5">IF(F31="","",E31*F31)</f>
        <v>0</v>
      </c>
      <c r="I31" s="99">
        <v>0</v>
      </c>
    </row>
    <row r="32" spans="1:9" ht="25.5" x14ac:dyDescent="0.2">
      <c r="B32" s="18" t="s">
        <v>82</v>
      </c>
      <c r="C32" s="19" t="s">
        <v>9</v>
      </c>
      <c r="D32" s="20" t="s">
        <v>222</v>
      </c>
      <c r="E32" s="124">
        <f>E31</f>
        <v>230</v>
      </c>
      <c r="F32" s="148">
        <v>0</v>
      </c>
      <c r="G32" s="21">
        <f t="shared" si="5"/>
        <v>0</v>
      </c>
      <c r="I32" s="99">
        <v>0</v>
      </c>
    </row>
    <row r="33" spans="2:9" x14ac:dyDescent="0.2">
      <c r="E33" s="15"/>
      <c r="F33" s="152"/>
      <c r="G33" s="15"/>
    </row>
    <row r="34" spans="2:9" ht="21.2" customHeight="1" x14ac:dyDescent="0.3">
      <c r="B34" s="139" t="s">
        <v>99</v>
      </c>
      <c r="C34" s="140"/>
      <c r="D34" s="140"/>
      <c r="E34" s="16"/>
      <c r="F34" s="150"/>
      <c r="G34" s="17"/>
    </row>
    <row r="35" spans="2:9" x14ac:dyDescent="0.2">
      <c r="E35" s="15"/>
      <c r="F35" s="152"/>
      <c r="G35" s="15"/>
    </row>
    <row r="36" spans="2:9" ht="25.5" x14ac:dyDescent="0.2">
      <c r="B36" s="18" t="s">
        <v>84</v>
      </c>
      <c r="C36" s="19" t="s">
        <v>83</v>
      </c>
      <c r="D36" s="20" t="s">
        <v>223</v>
      </c>
      <c r="E36" s="124">
        <f>E38+E39+E40</f>
        <v>2615.4075000000003</v>
      </c>
      <c r="F36" s="148">
        <v>0</v>
      </c>
      <c r="G36" s="21">
        <f t="shared" ref="G36:G40" si="6">IF(F36="","",E36*F36)</f>
        <v>0</v>
      </c>
      <c r="I36" s="97">
        <v>0</v>
      </c>
    </row>
    <row r="37" spans="2:9" ht="51" x14ac:dyDescent="0.2">
      <c r="B37" s="18" t="s">
        <v>85</v>
      </c>
      <c r="C37" s="19" t="s">
        <v>83</v>
      </c>
      <c r="D37" s="157" t="s">
        <v>278</v>
      </c>
      <c r="E37" s="124">
        <f>(('1. PREDDELA'!E41)*0.07)*2.3</f>
        <v>1.61</v>
      </c>
      <c r="F37" s="148">
        <v>0</v>
      </c>
      <c r="G37" s="21">
        <f t="shared" si="6"/>
        <v>0</v>
      </c>
      <c r="I37" s="98">
        <v>0</v>
      </c>
    </row>
    <row r="38" spans="2:9" ht="38.25" x14ac:dyDescent="0.2">
      <c r="B38" s="18" t="s">
        <v>86</v>
      </c>
      <c r="C38" s="19" t="s">
        <v>83</v>
      </c>
      <c r="D38" s="20" t="s">
        <v>210</v>
      </c>
      <c r="E38" s="124">
        <f>(E8+E9+E10+'1. PREDDELA'!E38)*1.5</f>
        <v>2400.4875000000002</v>
      </c>
      <c r="F38" s="148">
        <v>0</v>
      </c>
      <c r="G38" s="21">
        <f t="shared" si="6"/>
        <v>0</v>
      </c>
      <c r="I38" s="98">
        <v>0</v>
      </c>
    </row>
    <row r="39" spans="2:9" ht="38.25" x14ac:dyDescent="0.2">
      <c r="B39" s="18" t="s">
        <v>87</v>
      </c>
      <c r="C39" s="19" t="s">
        <v>83</v>
      </c>
      <c r="D39" s="20" t="s">
        <v>211</v>
      </c>
      <c r="E39" s="124">
        <f>(('1. PREDDELA'!E39)*0.1+('1. PREDDELA'!E41)*0.04)*2.3</f>
        <v>207.92</v>
      </c>
      <c r="F39" s="148">
        <v>0</v>
      </c>
      <c r="G39" s="21">
        <f t="shared" si="6"/>
        <v>0</v>
      </c>
      <c r="I39" s="98">
        <v>0</v>
      </c>
    </row>
    <row r="40" spans="2:9" ht="51" x14ac:dyDescent="0.2">
      <c r="B40" s="18" t="s">
        <v>88</v>
      </c>
      <c r="C40" s="19" t="s">
        <v>83</v>
      </c>
      <c r="D40" s="20" t="s">
        <v>212</v>
      </c>
      <c r="E40" s="124">
        <f>(('1. PREDDELA'!E43*80/1000)+('1. PREDDELA'!E44*60/1000))*2.5</f>
        <v>7</v>
      </c>
      <c r="F40" s="148">
        <v>0</v>
      </c>
      <c r="G40" s="21">
        <f t="shared" si="6"/>
        <v>0</v>
      </c>
      <c r="I40" s="98">
        <v>0</v>
      </c>
    </row>
    <row r="41" spans="2:9" ht="13.5" thickBot="1" x14ac:dyDescent="0.25">
      <c r="B41" s="162"/>
      <c r="C41" s="163"/>
      <c r="D41" s="164"/>
      <c r="E41" s="165"/>
      <c r="F41" s="165"/>
      <c r="G41" s="165"/>
      <c r="I41" s="59"/>
    </row>
    <row r="42" spans="2:9" ht="16.5" thickBot="1" x14ac:dyDescent="0.25">
      <c r="D42" s="26" t="s">
        <v>89</v>
      </c>
      <c r="E42" s="27"/>
      <c r="F42" s="136" t="str">
        <f>IF(SUM(G8:G40)=0,"",SUM(G8:G40))</f>
        <v/>
      </c>
      <c r="G42" s="137"/>
    </row>
  </sheetData>
  <sheetProtection algorithmName="SHA-512" hashValue="T5U2Hr4CWbUBIVkrAScjleeJkV5bEm5qZkQbLM+eotfjfi3kXdCxDQvjFz4tTHtXANu/Ftnu1nKuguHQa3iFhQ==" saltValue="zNtKKIrcyFvwZnpv2/A49g==" spinCount="100000" sheet="1"/>
  <autoFilter ref="E1:G42" xr:uid="{00000000-0009-0000-0000-000002000000}">
    <filterColumn colId="0">
      <filters blank="1">
        <filter val="1,00"/>
        <filter val="1,61"/>
        <filter val="1.249,50"/>
        <filter val="1.402,50"/>
        <filter val="1.445,63"/>
        <filter val="1.785,00"/>
        <filter val="143,00"/>
        <filter val="15,30"/>
        <filter val="2.400,49"/>
        <filter val="2.615,41"/>
        <filter val="207,92"/>
        <filter val="230,00"/>
        <filter val="4,00"/>
        <filter val="4,25"/>
        <filter val="4,50"/>
        <filter val="7,00"/>
        <filter val="količina"/>
      </filters>
    </filterColumn>
  </autoFilter>
  <dataConsolidate/>
  <mergeCells count="8">
    <mergeCell ref="B4:G4"/>
    <mergeCell ref="B6:D6"/>
    <mergeCell ref="B13:D13"/>
    <mergeCell ref="B19:D19"/>
    <mergeCell ref="F42:G42"/>
    <mergeCell ref="B23:D23"/>
    <mergeCell ref="B29:D29"/>
    <mergeCell ref="B34:D3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rowBreaks count="1" manualBreakCount="1">
    <brk id="2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 filterMode="1">
    <tabColor rgb="FF92D050"/>
  </sheetPr>
  <dimension ref="A1:I56"/>
  <sheetViews>
    <sheetView view="pageBreakPreview" zoomScaleNormal="115" zoomScaleSheetLayoutView="100" zoomScalePageLayoutView="120" workbookViewId="0">
      <pane ySplit="2" topLeftCell="A36" activePane="bottomLeft" state="frozen"/>
      <selection pane="bottomLeft" activeCell="E46" sqref="E46"/>
    </sheetView>
  </sheetViews>
  <sheetFormatPr defaultColWidth="9.140625" defaultRowHeight="12.75" x14ac:dyDescent="0.2"/>
  <cols>
    <col min="1" max="1" width="2.140625" style="7" customWidth="1"/>
    <col min="2" max="2" width="6.28515625" style="2" customWidth="1"/>
    <col min="3" max="3" width="5.28515625" style="3" customWidth="1"/>
    <col min="4" max="4" width="45.42578125" style="4" customWidth="1"/>
    <col min="5" max="5" width="9.140625" style="5"/>
    <col min="6" max="6" width="9.140625" style="5" customWidth="1"/>
    <col min="7" max="7" width="9.7109375" style="5" customWidth="1"/>
    <col min="8" max="8" width="4" style="6" customWidth="1"/>
    <col min="9" max="9" width="16.85546875" style="76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45</v>
      </c>
      <c r="C2" s="8" t="s">
        <v>50</v>
      </c>
      <c r="D2" s="8" t="s">
        <v>46</v>
      </c>
      <c r="E2" s="9" t="s">
        <v>47</v>
      </c>
      <c r="F2" s="9" t="s">
        <v>48</v>
      </c>
      <c r="G2" s="9" t="s">
        <v>49</v>
      </c>
      <c r="I2" s="77" t="s">
        <v>55</v>
      </c>
    </row>
    <row r="3" spans="1:9" s="14" customFormat="1" x14ac:dyDescent="0.2">
      <c r="A3" s="10"/>
      <c r="B3" s="11"/>
      <c r="C3" s="11"/>
      <c r="D3" s="12"/>
      <c r="E3" s="13"/>
      <c r="F3" s="13"/>
      <c r="G3" s="13"/>
      <c r="I3" s="78"/>
    </row>
    <row r="4" spans="1:9" ht="15.75" x14ac:dyDescent="0.2">
      <c r="B4" s="138" t="s">
        <v>100</v>
      </c>
      <c r="C4" s="138"/>
      <c r="D4" s="138"/>
      <c r="E4" s="138"/>
      <c r="F4" s="138"/>
      <c r="G4" s="138"/>
    </row>
    <row r="5" spans="1:9" ht="12.75" customHeight="1" x14ac:dyDescent="0.2">
      <c r="B5" s="130"/>
      <c r="C5" s="130"/>
      <c r="D5" s="130"/>
      <c r="E5" s="168"/>
      <c r="F5" s="168"/>
      <c r="G5" s="168"/>
    </row>
    <row r="6" spans="1:9" ht="21.2" customHeight="1" x14ac:dyDescent="0.3">
      <c r="B6" s="139" t="s">
        <v>128</v>
      </c>
      <c r="C6" s="140"/>
      <c r="D6" s="140"/>
      <c r="E6" s="16"/>
      <c r="F6" s="16"/>
      <c r="G6" s="17"/>
    </row>
    <row r="7" spans="1:9" ht="21.2" customHeight="1" x14ac:dyDescent="0.25">
      <c r="B7" s="141" t="s">
        <v>101</v>
      </c>
      <c r="C7" s="141"/>
      <c r="D7" s="141"/>
      <c r="E7" s="23"/>
      <c r="F7" s="23"/>
      <c r="G7" s="23"/>
    </row>
    <row r="8" spans="1:9" ht="13.5" x14ac:dyDescent="0.25">
      <c r="E8" s="118"/>
      <c r="F8" s="118"/>
      <c r="G8" s="118"/>
    </row>
    <row r="9" spans="1:9" ht="38.25" x14ac:dyDescent="0.2">
      <c r="B9" s="18" t="s">
        <v>160</v>
      </c>
      <c r="C9" s="19" t="s">
        <v>24</v>
      </c>
      <c r="D9" s="20" t="s">
        <v>247</v>
      </c>
      <c r="E9" s="124">
        <f>(E24+E35+E36)*0.22</f>
        <v>82.5</v>
      </c>
      <c r="F9" s="148">
        <v>0</v>
      </c>
      <c r="G9" s="21">
        <f t="shared" ref="G9:G11" si="0">IF(F9="","",E9*F9)</f>
        <v>0</v>
      </c>
      <c r="I9" s="90">
        <v>20</v>
      </c>
    </row>
    <row r="10" spans="1:9" s="166" customFormat="1" ht="38.25" x14ac:dyDescent="0.2">
      <c r="A10" s="158"/>
      <c r="B10" s="159" t="s">
        <v>161</v>
      </c>
      <c r="C10" s="160" t="s">
        <v>24</v>
      </c>
      <c r="D10" s="157" t="s">
        <v>279</v>
      </c>
      <c r="E10" s="124">
        <f>(E15+130)*0.33</f>
        <v>422.40000000000003</v>
      </c>
      <c r="F10" s="167">
        <v>0</v>
      </c>
      <c r="G10" s="124">
        <f t="shared" si="0"/>
        <v>0</v>
      </c>
      <c r="I10" s="90">
        <v>22</v>
      </c>
    </row>
    <row r="11" spans="1:9" ht="38.25" x14ac:dyDescent="0.2">
      <c r="B11" s="18" t="s">
        <v>162</v>
      </c>
      <c r="C11" s="19" t="s">
        <v>24</v>
      </c>
      <c r="D11" s="20" t="s">
        <v>196</v>
      </c>
      <c r="E11" s="124">
        <f>(E15+E24)*0.05</f>
        <v>70</v>
      </c>
      <c r="F11" s="148">
        <v>0</v>
      </c>
      <c r="G11" s="21">
        <f t="shared" si="0"/>
        <v>0</v>
      </c>
      <c r="I11" s="94">
        <v>5</v>
      </c>
    </row>
    <row r="12" spans="1:9" x14ac:dyDescent="0.2">
      <c r="E12" s="15"/>
      <c r="F12" s="152"/>
      <c r="G12" s="15">
        <f>IF(REKAPITULACIJA!$F$41=0,"",IF(SUM(G15:G15)=0,0,""))</f>
        <v>0</v>
      </c>
    </row>
    <row r="13" spans="1:9" ht="21.75" customHeight="1" x14ac:dyDescent="0.25">
      <c r="B13" s="142" t="s">
        <v>163</v>
      </c>
      <c r="C13" s="142"/>
      <c r="D13" s="142"/>
      <c r="E13" s="118" t="str">
        <f>IF(SUM(E15:E15)=0,0,"")</f>
        <v/>
      </c>
      <c r="F13" s="153"/>
      <c r="G13" s="118">
        <f>IF(REKAPITULACIJA!$F$41=0,"",IF(SUM(G15:G15)=0,0,""))</f>
        <v>0</v>
      </c>
    </row>
    <row r="14" spans="1:9" x14ac:dyDescent="0.2">
      <c r="E14" s="15" t="str">
        <f>IF(SUM(E15:E15)=0,0,"")</f>
        <v/>
      </c>
      <c r="F14" s="152"/>
      <c r="G14" s="15">
        <f>IF(REKAPITULACIJA!$F$41=0,"",IF(SUM(G15:G15)=0,0,""))</f>
        <v>0</v>
      </c>
    </row>
    <row r="15" spans="1:9" ht="76.5" x14ac:dyDescent="0.2">
      <c r="B15" s="18" t="s">
        <v>164</v>
      </c>
      <c r="C15" s="19" t="s">
        <v>9</v>
      </c>
      <c r="D15" s="20" t="s">
        <v>298</v>
      </c>
      <c r="E15" s="124">
        <f>1100+50</f>
        <v>1150</v>
      </c>
      <c r="F15" s="148">
        <v>0</v>
      </c>
      <c r="G15" s="21">
        <f t="shared" ref="G15" si="1">IF(F15="","",E15*F15)</f>
        <v>0</v>
      </c>
      <c r="I15" s="96">
        <v>0</v>
      </c>
    </row>
    <row r="16" spans="1:9" x14ac:dyDescent="0.2">
      <c r="E16" s="15"/>
      <c r="F16" s="152"/>
      <c r="G16" s="15"/>
    </row>
    <row r="17" spans="1:9" ht="21.2" customHeight="1" x14ac:dyDescent="0.3">
      <c r="B17" s="139" t="s">
        <v>165</v>
      </c>
      <c r="C17" s="140"/>
      <c r="D17" s="140"/>
      <c r="E17" s="16"/>
      <c r="F17" s="150"/>
      <c r="G17" s="17"/>
    </row>
    <row r="18" spans="1:9" ht="21.2" customHeight="1" x14ac:dyDescent="0.25">
      <c r="B18" s="141" t="s">
        <v>166</v>
      </c>
      <c r="C18" s="141"/>
      <c r="D18" s="141"/>
      <c r="E18" s="23" t="str">
        <f>IF(SUM(E20:E20)=0,0,"")</f>
        <v/>
      </c>
      <c r="F18" s="151"/>
      <c r="G18" s="23">
        <f>IF(REKAPITULACIJA!$F$41=0,"",IF(SUM(G20:G20)=0,0,""))</f>
        <v>0</v>
      </c>
    </row>
    <row r="19" spans="1:9" x14ac:dyDescent="0.2">
      <c r="E19" s="15" t="str">
        <f>IF(SUM(E20:E20)=0,0,"")</f>
        <v/>
      </c>
      <c r="F19" s="152"/>
      <c r="G19" s="15">
        <f>IF(REKAPITULACIJA!$F$41=0,"",IF(SUM(G20:G20)=0,0,""))</f>
        <v>0</v>
      </c>
    </row>
    <row r="20" spans="1:9" ht="51" x14ac:dyDescent="0.2">
      <c r="B20" s="18" t="s">
        <v>167</v>
      </c>
      <c r="C20" s="19" t="s">
        <v>24</v>
      </c>
      <c r="D20" s="20" t="s">
        <v>224</v>
      </c>
      <c r="E20" s="124">
        <f>15*0.2</f>
        <v>3</v>
      </c>
      <c r="F20" s="148">
        <v>0</v>
      </c>
      <c r="G20" s="21">
        <f>IF(F20="","",E20*F20)</f>
        <v>0</v>
      </c>
      <c r="I20" s="100">
        <v>0</v>
      </c>
    </row>
    <row r="21" spans="1:9" s="14" customFormat="1" x14ac:dyDescent="0.2">
      <c r="A21" s="10"/>
      <c r="B21" s="169"/>
      <c r="C21" s="170"/>
      <c r="D21" s="171"/>
      <c r="E21" s="172"/>
      <c r="F21" s="176"/>
      <c r="G21" s="172"/>
      <c r="I21" s="78"/>
    </row>
    <row r="22" spans="1:9" s="14" customFormat="1" ht="27" customHeight="1" x14ac:dyDescent="0.25">
      <c r="A22" s="10"/>
      <c r="B22" s="173" t="s">
        <v>168</v>
      </c>
      <c r="C22" s="173"/>
      <c r="D22" s="173"/>
      <c r="E22" s="174"/>
      <c r="F22" s="177"/>
      <c r="G22" s="174"/>
      <c r="I22" s="78"/>
    </row>
    <row r="23" spans="1:9" s="14" customFormat="1" x14ac:dyDescent="0.2">
      <c r="A23" s="10"/>
      <c r="B23" s="169"/>
      <c r="C23" s="170"/>
      <c r="D23" s="171"/>
      <c r="E23" s="172"/>
      <c r="F23" s="176"/>
      <c r="G23" s="172"/>
      <c r="I23" s="78"/>
    </row>
    <row r="24" spans="1:9" ht="76.5" x14ac:dyDescent="0.2">
      <c r="B24" s="18" t="s">
        <v>169</v>
      </c>
      <c r="C24" s="19" t="s">
        <v>9</v>
      </c>
      <c r="D24" s="20" t="s">
        <v>264</v>
      </c>
      <c r="E24" s="124">
        <f>200+50</f>
        <v>250</v>
      </c>
      <c r="F24" s="148">
        <v>0</v>
      </c>
      <c r="G24" s="21">
        <f t="shared" ref="G24:G25" si="2">IF(F24="","",E24*F24)</f>
        <v>0</v>
      </c>
      <c r="I24" s="92">
        <v>10</v>
      </c>
    </row>
    <row r="25" spans="1:9" ht="89.25" x14ac:dyDescent="0.2">
      <c r="B25" s="18" t="s">
        <v>170</v>
      </c>
      <c r="C25" s="19" t="s">
        <v>9</v>
      </c>
      <c r="D25" s="20" t="s">
        <v>299</v>
      </c>
      <c r="E25" s="124">
        <f>(E15)-50</f>
        <v>1100</v>
      </c>
      <c r="F25" s="148">
        <v>0</v>
      </c>
      <c r="G25" s="21">
        <f t="shared" si="2"/>
        <v>0</v>
      </c>
      <c r="I25" s="95">
        <v>0</v>
      </c>
    </row>
    <row r="26" spans="1:9" x14ac:dyDescent="0.2">
      <c r="E26" s="15"/>
      <c r="F26" s="152"/>
      <c r="G26" s="15"/>
    </row>
    <row r="27" spans="1:9" ht="27" customHeight="1" x14ac:dyDescent="0.25">
      <c r="B27" s="142" t="s">
        <v>171</v>
      </c>
      <c r="C27" s="142"/>
      <c r="D27" s="142"/>
      <c r="E27" s="118"/>
      <c r="F27" s="153"/>
      <c r="G27" s="118"/>
    </row>
    <row r="28" spans="1:9" ht="11.45" customHeight="1" x14ac:dyDescent="0.2">
      <c r="E28" s="15"/>
      <c r="F28" s="152"/>
      <c r="G28" s="15"/>
    </row>
    <row r="29" spans="1:9" ht="38.25" x14ac:dyDescent="0.2">
      <c r="B29" s="18" t="s">
        <v>172</v>
      </c>
      <c r="C29" s="19" t="s">
        <v>9</v>
      </c>
      <c r="D29" s="20" t="s">
        <v>219</v>
      </c>
      <c r="E29" s="124">
        <f>+'1. PREDDELA'!E41</f>
        <v>10</v>
      </c>
      <c r="F29" s="148">
        <v>0</v>
      </c>
      <c r="G29" s="21">
        <f t="shared" ref="G29:G31" si="3">IF(F29="","",E29*F29)</f>
        <v>0</v>
      </c>
      <c r="I29" s="98">
        <v>0</v>
      </c>
    </row>
    <row r="30" spans="1:9" ht="25.5" x14ac:dyDescent="0.2">
      <c r="B30" s="18" t="s">
        <v>173</v>
      </c>
      <c r="C30" s="19" t="s">
        <v>9</v>
      </c>
      <c r="D30" s="20" t="s">
        <v>197</v>
      </c>
      <c r="E30" s="124">
        <f>E29</f>
        <v>10</v>
      </c>
      <c r="F30" s="148">
        <v>0</v>
      </c>
      <c r="G30" s="21">
        <f t="shared" si="3"/>
        <v>0</v>
      </c>
      <c r="I30" s="98">
        <v>0</v>
      </c>
    </row>
    <row r="31" spans="1:9" ht="25.5" x14ac:dyDescent="0.2">
      <c r="B31" s="18" t="s">
        <v>174</v>
      </c>
      <c r="C31" s="19" t="s">
        <v>21</v>
      </c>
      <c r="D31" s="20" t="s">
        <v>225</v>
      </c>
      <c r="E31" s="124">
        <f>+'1. PREDDELA'!E42</f>
        <v>20</v>
      </c>
      <c r="F31" s="148">
        <v>0</v>
      </c>
      <c r="G31" s="21">
        <f t="shared" si="3"/>
        <v>0</v>
      </c>
      <c r="I31" s="98">
        <v>0</v>
      </c>
    </row>
    <row r="32" spans="1:9" ht="11.45" customHeight="1" x14ac:dyDescent="0.2">
      <c r="E32" s="15" t="str">
        <f>IF(SUM(E35:E37)=0,0,"")</f>
        <v/>
      </c>
      <c r="F32" s="152"/>
      <c r="G32" s="15">
        <f>IF(REKAPITULACIJA!$F$41=0,"",IF(SUM(G35:G37)=0,0,""))</f>
        <v>0</v>
      </c>
    </row>
    <row r="33" spans="2:9" ht="21.2" customHeight="1" x14ac:dyDescent="0.3">
      <c r="B33" s="139" t="s">
        <v>175</v>
      </c>
      <c r="C33" s="140"/>
      <c r="D33" s="140"/>
      <c r="E33" s="16" t="str">
        <f>IF(SUM(E35:E37)=0,0,"")</f>
        <v/>
      </c>
      <c r="F33" s="150"/>
      <c r="G33" s="17">
        <f>IF(REKAPITULACIJA!$F$41=0,"",IF(SUM(G35:G37)=0,0,""))</f>
        <v>0</v>
      </c>
    </row>
    <row r="34" spans="2:9" ht="11.45" customHeight="1" x14ac:dyDescent="0.2">
      <c r="E34" s="15" t="str">
        <f>IF(SUM(E35:E37)=0,0,"")</f>
        <v/>
      </c>
      <c r="F34" s="152"/>
      <c r="G34" s="15">
        <f>IF(REKAPITULACIJA!$F$41=0,"",IF(SUM(G35:G37)=0,0,""))</f>
        <v>0</v>
      </c>
    </row>
    <row r="35" spans="2:9" ht="51" x14ac:dyDescent="0.2">
      <c r="B35" s="18" t="s">
        <v>177</v>
      </c>
      <c r="C35" s="19" t="s">
        <v>9</v>
      </c>
      <c r="D35" s="20" t="s">
        <v>268</v>
      </c>
      <c r="E35" s="124">
        <v>120</v>
      </c>
      <c r="F35" s="148">
        <v>0</v>
      </c>
      <c r="G35" s="21">
        <f t="shared" ref="G35:G36" si="4">IF(F35="","",E35*F35)</f>
        <v>0</v>
      </c>
      <c r="I35" s="101">
        <v>30</v>
      </c>
    </row>
    <row r="36" spans="2:9" ht="51" x14ac:dyDescent="0.2">
      <c r="B36" s="18" t="s">
        <v>178</v>
      </c>
      <c r="C36" s="19" t="s">
        <v>9</v>
      </c>
      <c r="D36" s="20" t="s">
        <v>269</v>
      </c>
      <c r="E36" s="124">
        <v>5</v>
      </c>
      <c r="F36" s="148">
        <v>0</v>
      </c>
      <c r="G36" s="21">
        <f t="shared" si="4"/>
        <v>0</v>
      </c>
      <c r="I36" s="101">
        <v>17</v>
      </c>
    </row>
    <row r="37" spans="2:9" ht="25.5" x14ac:dyDescent="0.2">
      <c r="B37" s="18" t="s">
        <v>267</v>
      </c>
      <c r="C37" s="19" t="s">
        <v>9</v>
      </c>
      <c r="D37" s="20" t="s">
        <v>218</v>
      </c>
      <c r="E37" s="124">
        <v>10</v>
      </c>
      <c r="F37" s="148">
        <v>0</v>
      </c>
      <c r="G37" s="21">
        <f t="shared" ref="G37" si="5">IF(F37="","",E37*F37)</f>
        <v>0</v>
      </c>
      <c r="I37" s="93">
        <v>0</v>
      </c>
    </row>
    <row r="38" spans="2:9" ht="11.45" customHeight="1" x14ac:dyDescent="0.25">
      <c r="B38" s="162"/>
      <c r="C38" s="163"/>
      <c r="D38" s="164"/>
      <c r="E38" s="175"/>
      <c r="F38" s="178"/>
      <c r="G38" s="175"/>
      <c r="I38" s="59"/>
    </row>
    <row r="39" spans="2:9" ht="21.2" customHeight="1" x14ac:dyDescent="0.3">
      <c r="B39" s="139" t="s">
        <v>176</v>
      </c>
      <c r="C39" s="140"/>
      <c r="D39" s="140"/>
      <c r="E39" s="16"/>
      <c r="F39" s="150"/>
      <c r="G39" s="17"/>
    </row>
    <row r="40" spans="2:9" ht="11.45" customHeight="1" x14ac:dyDescent="0.2">
      <c r="E40" s="15" t="str">
        <f>IF(SUM(E43:E46)=0,0,"")</f>
        <v/>
      </c>
      <c r="F40" s="152"/>
      <c r="G40" s="15">
        <f>IF(REKAPITULACIJA!$F$41=0,"",IF(SUM(G43:G46)=0,0,""))</f>
        <v>0</v>
      </c>
    </row>
    <row r="41" spans="2:9" ht="21.2" customHeight="1" x14ac:dyDescent="0.25">
      <c r="B41" s="142" t="s">
        <v>179</v>
      </c>
      <c r="C41" s="142"/>
      <c r="D41" s="142"/>
      <c r="E41" s="118" t="str">
        <f>IF(SUM(E43:E46)=0,0,"")</f>
        <v/>
      </c>
      <c r="F41" s="153"/>
      <c r="G41" s="118">
        <f>IF(REKAPITULACIJA!$F$41=0,"",IF(SUM(G43:G46)=0,0,""))</f>
        <v>0</v>
      </c>
    </row>
    <row r="42" spans="2:9" ht="11.45" customHeight="1" x14ac:dyDescent="0.2">
      <c r="E42" s="15" t="str">
        <f>IF(SUM(E43:E46)=0,0,"")</f>
        <v/>
      </c>
      <c r="F42" s="152"/>
      <c r="G42" s="15">
        <f>IF(REKAPITULACIJA!$F$41=0,"",IF(SUM(G43:G46)=0,0,""))</f>
        <v>0</v>
      </c>
    </row>
    <row r="43" spans="2:9" ht="38.25" x14ac:dyDescent="0.2">
      <c r="B43" s="18" t="s">
        <v>181</v>
      </c>
      <c r="C43" s="19" t="s">
        <v>21</v>
      </c>
      <c r="D43" s="20" t="s">
        <v>301</v>
      </c>
      <c r="E43" s="124">
        <v>20</v>
      </c>
      <c r="F43" s="148">
        <v>0</v>
      </c>
      <c r="G43" s="21">
        <f t="shared" ref="G43:G46" si="6">IF(F43="","",E43*F43)</f>
        <v>0</v>
      </c>
      <c r="I43" s="97">
        <v>0</v>
      </c>
    </row>
    <row r="44" spans="2:9" ht="38.25" x14ac:dyDescent="0.2">
      <c r="B44" s="18" t="s">
        <v>182</v>
      </c>
      <c r="C44" s="19" t="s">
        <v>21</v>
      </c>
      <c r="D44" s="20" t="s">
        <v>198</v>
      </c>
      <c r="E44" s="124">
        <f>185-E45</f>
        <v>125</v>
      </c>
      <c r="F44" s="148">
        <v>0</v>
      </c>
      <c r="G44" s="21">
        <f t="shared" si="6"/>
        <v>0</v>
      </c>
      <c r="I44" s="91">
        <v>20</v>
      </c>
    </row>
    <row r="45" spans="2:9" ht="38.25" x14ac:dyDescent="0.2">
      <c r="B45" s="18" t="s">
        <v>183</v>
      </c>
      <c r="C45" s="19" t="s">
        <v>21</v>
      </c>
      <c r="D45" s="20" t="s">
        <v>199</v>
      </c>
      <c r="E45" s="124">
        <v>60</v>
      </c>
      <c r="F45" s="148">
        <v>0</v>
      </c>
      <c r="G45" s="21">
        <f t="shared" si="6"/>
        <v>0</v>
      </c>
      <c r="I45" s="98">
        <v>0</v>
      </c>
    </row>
    <row r="46" spans="2:9" ht="38.25" x14ac:dyDescent="0.2">
      <c r="B46" s="18" t="s">
        <v>184</v>
      </c>
      <c r="C46" s="19" t="s">
        <v>21</v>
      </c>
      <c r="D46" s="20" t="s">
        <v>200</v>
      </c>
      <c r="E46" s="124">
        <v>1</v>
      </c>
      <c r="F46" s="148">
        <v>0</v>
      </c>
      <c r="G46" s="21">
        <f t="shared" si="6"/>
        <v>0</v>
      </c>
      <c r="I46" s="97">
        <v>20</v>
      </c>
    </row>
    <row r="47" spans="2:9" ht="11.45" customHeight="1" x14ac:dyDescent="0.2">
      <c r="E47" s="15" t="str">
        <f>IF(SUM(E50:E50)=0,0,"")</f>
        <v/>
      </c>
      <c r="F47" s="152"/>
      <c r="G47" s="15">
        <f>IF(REKAPITULACIJA!$F$41=0,"",IF(SUM(G50:G50)=0,0,""))</f>
        <v>0</v>
      </c>
    </row>
    <row r="48" spans="2:9" ht="21.2" customHeight="1" x14ac:dyDescent="0.25">
      <c r="B48" s="142" t="s">
        <v>180</v>
      </c>
      <c r="C48" s="142"/>
      <c r="D48" s="142"/>
      <c r="E48" s="118" t="str">
        <f>IF(SUM(E50:E50)=0,0,"")</f>
        <v/>
      </c>
      <c r="F48" s="153"/>
      <c r="G48" s="118">
        <f>IF(REKAPITULACIJA!$F$41=0,"",IF(SUM(G50:G50)=0,0,""))</f>
        <v>0</v>
      </c>
    </row>
    <row r="49" spans="2:9" ht="11.45" customHeight="1" x14ac:dyDescent="0.2">
      <c r="E49" s="15" t="str">
        <f>IF(SUM(E50:E50)=0,0,"")</f>
        <v/>
      </c>
      <c r="F49" s="152"/>
      <c r="G49" s="15">
        <f>IF(REKAPITULACIJA!$F$41=0,"",IF(SUM(G50:G50)=0,0,""))</f>
        <v>0</v>
      </c>
    </row>
    <row r="50" spans="2:9" ht="38.25" x14ac:dyDescent="0.2">
      <c r="B50" s="18" t="s">
        <v>185</v>
      </c>
      <c r="C50" s="19" t="s">
        <v>21</v>
      </c>
      <c r="D50" s="20" t="s">
        <v>300</v>
      </c>
      <c r="E50" s="124">
        <v>180</v>
      </c>
      <c r="F50" s="148">
        <v>0</v>
      </c>
      <c r="G50" s="21">
        <f t="shared" ref="G50" si="7">IF(F50="","",E50*F50)</f>
        <v>0</v>
      </c>
      <c r="I50" s="89">
        <v>15</v>
      </c>
    </row>
    <row r="51" spans="2:9" ht="11.45" customHeight="1" x14ac:dyDescent="0.2">
      <c r="E51" s="15" t="str">
        <f>IF(SUM(E54:E54)=0,0,"")</f>
        <v/>
      </c>
      <c r="F51" s="152"/>
      <c r="G51" s="15">
        <f>IF(REKAPITULACIJA!$F$41=0,"",IF(SUM(G54:G54)=0,0,""))</f>
        <v>0</v>
      </c>
    </row>
    <row r="52" spans="2:9" ht="21.2" customHeight="1" x14ac:dyDescent="0.3">
      <c r="B52" s="139" t="s">
        <v>186</v>
      </c>
      <c r="C52" s="140"/>
      <c r="D52" s="140"/>
      <c r="E52" s="16" t="str">
        <f>IF(SUM(E54:E54)=0,0,"")</f>
        <v/>
      </c>
      <c r="F52" s="150"/>
      <c r="G52" s="17">
        <f>IF(REKAPITULACIJA!$F$41=0,"",IF(SUM(G54:G54)=0,0,""))</f>
        <v>0</v>
      </c>
    </row>
    <row r="53" spans="2:9" ht="11.45" customHeight="1" x14ac:dyDescent="0.2">
      <c r="E53" s="15" t="str">
        <f>IF(SUM(E54:E54)=0,0,"")</f>
        <v/>
      </c>
      <c r="F53" s="152"/>
      <c r="G53" s="15">
        <f>IF(REKAPITULACIJA!$F$41=0,"",IF(SUM(G54:G54)=0,0,""))</f>
        <v>0</v>
      </c>
    </row>
    <row r="54" spans="2:9" ht="38.25" x14ac:dyDescent="0.2">
      <c r="B54" s="18" t="s">
        <v>187</v>
      </c>
      <c r="C54" s="19" t="s">
        <v>24</v>
      </c>
      <c r="D54" s="20" t="s">
        <v>201</v>
      </c>
      <c r="E54" s="124">
        <f>130*0.1</f>
        <v>13</v>
      </c>
      <c r="F54" s="148">
        <v>0</v>
      </c>
      <c r="G54" s="21">
        <f>IF(F54="","",E54*F54)</f>
        <v>0</v>
      </c>
      <c r="I54" s="100">
        <v>0</v>
      </c>
    </row>
    <row r="55" spans="2:9" ht="11.45" customHeight="1" thickBot="1" x14ac:dyDescent="0.25"/>
    <row r="56" spans="2:9" ht="16.5" thickBot="1" x14ac:dyDescent="0.25">
      <c r="D56" s="26" t="s">
        <v>127</v>
      </c>
      <c r="E56" s="27"/>
      <c r="F56" s="136" t="str">
        <f>IF(SUM(G9:G54)=0,"",SUM(G9:G54))</f>
        <v/>
      </c>
      <c r="G56" s="137"/>
    </row>
  </sheetData>
  <sheetProtection algorithmName="SHA-512" hashValue="JbV3mC4vgM+Ay96v0SXQHHD/CEuqq7kvvtgJCkCxgVIIHjNY9MCpJ/PaTeI3phaoO69MfPYwVlKzuEmQNrsEow==" saltValue="NktXEhG0rUPyOQPE7U7q1Q==" spinCount="100000" sheet="1"/>
  <autoFilter ref="E1:G56" xr:uid="{00000000-0009-0000-0000-000003000000}">
    <filterColumn colId="0">
      <filters blank="1">
        <filter val="1,00"/>
        <filter val="1.100,00"/>
        <filter val="1.150,00"/>
        <filter val="10,00"/>
        <filter val="120,00"/>
        <filter val="125,00"/>
        <filter val="180,00"/>
        <filter val="20,00"/>
        <filter val="250,00"/>
        <filter val="3,00"/>
        <filter val="5,00"/>
        <filter val="60,00"/>
        <filter val="70,00"/>
        <filter val="količina"/>
      </filters>
    </filterColumn>
  </autoFilter>
  <dataConsolidate/>
  <mergeCells count="14">
    <mergeCell ref="B22:D22"/>
    <mergeCell ref="B4:G4"/>
    <mergeCell ref="B6:D6"/>
    <mergeCell ref="B7:D7"/>
    <mergeCell ref="B17:D17"/>
    <mergeCell ref="B18:D18"/>
    <mergeCell ref="B13:D13"/>
    <mergeCell ref="F56:G56"/>
    <mergeCell ref="B27:D27"/>
    <mergeCell ref="B33:D33"/>
    <mergeCell ref="B39:D39"/>
    <mergeCell ref="B48:D48"/>
    <mergeCell ref="B52:D52"/>
    <mergeCell ref="B41:D4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rowBreaks count="1" manualBreakCount="1">
    <brk id="2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 filterMode="1">
    <tabColor rgb="FF00B050"/>
  </sheetPr>
  <dimension ref="A1:I30"/>
  <sheetViews>
    <sheetView view="pageBreakPreview" zoomScaleNormal="145" zoomScaleSheetLayoutView="100" zoomScalePageLayoutView="120" workbookViewId="0">
      <pane ySplit="2" topLeftCell="A3" activePane="bottomLeft" state="frozen"/>
      <selection pane="bottomLeft" activeCell="F8" sqref="F8:F28"/>
    </sheetView>
  </sheetViews>
  <sheetFormatPr defaultColWidth="9.140625" defaultRowHeight="12.75" x14ac:dyDescent="0.2"/>
  <cols>
    <col min="1" max="1" width="2.140625" style="7" customWidth="1"/>
    <col min="2" max="2" width="6.28515625" style="2" customWidth="1"/>
    <col min="3" max="3" width="5.28515625" style="3" customWidth="1"/>
    <col min="4" max="4" width="44.7109375" style="4" customWidth="1"/>
    <col min="5" max="5" width="9.140625" style="5"/>
    <col min="6" max="6" width="9.140625" style="5" customWidth="1"/>
    <col min="7" max="7" width="9.7109375" style="5" customWidth="1"/>
    <col min="8" max="8" width="3.5703125" style="6" customWidth="1"/>
    <col min="9" max="9" width="8.42578125" style="79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45</v>
      </c>
      <c r="C2" s="8" t="s">
        <v>50</v>
      </c>
      <c r="D2" s="8" t="s">
        <v>46</v>
      </c>
      <c r="E2" s="9" t="s">
        <v>47</v>
      </c>
      <c r="F2" s="9" t="s">
        <v>48</v>
      </c>
      <c r="G2" s="9" t="s">
        <v>49</v>
      </c>
      <c r="I2" s="80" t="s">
        <v>55</v>
      </c>
    </row>
    <row r="3" spans="1:9" s="14" customFormat="1" x14ac:dyDescent="0.2">
      <c r="A3" s="10"/>
      <c r="B3" s="11"/>
      <c r="C3" s="11"/>
      <c r="D3" s="12"/>
      <c r="E3" s="13"/>
      <c r="F3" s="13"/>
      <c r="G3" s="13"/>
      <c r="I3" s="81"/>
    </row>
    <row r="4" spans="1:9" ht="15.75" x14ac:dyDescent="0.2">
      <c r="B4" s="138" t="s">
        <v>102</v>
      </c>
      <c r="C4" s="138"/>
      <c r="D4" s="138"/>
      <c r="E4" s="138"/>
      <c r="F4" s="138"/>
      <c r="G4" s="138"/>
    </row>
    <row r="5" spans="1:9" ht="12.75" customHeight="1" x14ac:dyDescent="0.2">
      <c r="B5" s="130"/>
      <c r="C5" s="130"/>
      <c r="D5" s="130"/>
      <c r="E5" s="168" t="str">
        <f>IF(SUM(E8:E12)=0,0,"")</f>
        <v/>
      </c>
      <c r="F5" s="168"/>
      <c r="G5" s="168">
        <f>IF(REKAPITULACIJA!$F$41=0,"",IF(SUM(G8:G12)=0,0,""))</f>
        <v>0</v>
      </c>
    </row>
    <row r="6" spans="1:9" ht="21.2" customHeight="1" x14ac:dyDescent="0.3">
      <c r="B6" s="139" t="s">
        <v>103</v>
      </c>
      <c r="C6" s="140"/>
      <c r="D6" s="140"/>
      <c r="E6" s="16" t="str">
        <f>IF(SUM(E8:E12)=0,0,"")</f>
        <v/>
      </c>
      <c r="F6" s="16"/>
      <c r="G6" s="17">
        <f>IF(REKAPITULACIJA!$F$41=0,"",IF(SUM(G8:G12)=0,0,""))</f>
        <v>0</v>
      </c>
    </row>
    <row r="7" spans="1:9" x14ac:dyDescent="0.2">
      <c r="E7" s="179" t="str">
        <f>IF(SUM(E8:E12)=0,0,"")</f>
        <v/>
      </c>
      <c r="F7" s="179"/>
      <c r="G7" s="179">
        <f>IF(REKAPITULACIJA!$F$41=0,"",IF(SUM(G8:G12)=0,0,""))</f>
        <v>0</v>
      </c>
    </row>
    <row r="8" spans="1:9" ht="114.75" x14ac:dyDescent="0.2">
      <c r="B8" s="18" t="s">
        <v>258</v>
      </c>
      <c r="C8" s="19" t="s">
        <v>21</v>
      </c>
      <c r="D8" s="20" t="s">
        <v>272</v>
      </c>
      <c r="E8" s="124">
        <v>4</v>
      </c>
      <c r="F8" s="148">
        <v>0</v>
      </c>
      <c r="G8" s="21">
        <f t="shared" ref="G8" si="0">IF(F8="","",E8*F8)</f>
        <v>0</v>
      </c>
      <c r="I8" s="82">
        <v>0</v>
      </c>
    </row>
    <row r="9" spans="1:9" ht="51" x14ac:dyDescent="0.2">
      <c r="B9" s="18" t="s">
        <v>259</v>
      </c>
      <c r="C9" s="19" t="s">
        <v>4</v>
      </c>
      <c r="D9" s="20" t="s">
        <v>273</v>
      </c>
      <c r="E9" s="124">
        <f>E8*2</f>
        <v>8</v>
      </c>
      <c r="F9" s="148">
        <v>0</v>
      </c>
      <c r="G9" s="21">
        <f t="shared" ref="G9" si="1">IF(F9="","",E9*F9)</f>
        <v>0</v>
      </c>
      <c r="I9" s="82">
        <v>0</v>
      </c>
    </row>
    <row r="10" spans="1:9" ht="51" x14ac:dyDescent="0.2">
      <c r="B10" s="18" t="s">
        <v>260</v>
      </c>
      <c r="C10" s="19" t="s">
        <v>4</v>
      </c>
      <c r="D10" s="20" t="s">
        <v>274</v>
      </c>
      <c r="E10" s="124">
        <v>1</v>
      </c>
      <c r="F10" s="148">
        <v>0</v>
      </c>
      <c r="G10" s="21">
        <f t="shared" ref="G10:G11" si="2">IF(F10="","",E10*F10)</f>
        <v>0</v>
      </c>
      <c r="I10" s="82">
        <v>0</v>
      </c>
    </row>
    <row r="11" spans="1:9" ht="51" x14ac:dyDescent="0.2">
      <c r="B11" s="18" t="s">
        <v>261</v>
      </c>
      <c r="C11" s="19" t="s">
        <v>4</v>
      </c>
      <c r="D11" s="20" t="s">
        <v>275</v>
      </c>
      <c r="E11" s="124">
        <v>1</v>
      </c>
      <c r="F11" s="148">
        <v>0</v>
      </c>
      <c r="G11" s="21">
        <f t="shared" si="2"/>
        <v>0</v>
      </c>
      <c r="I11" s="82">
        <v>0</v>
      </c>
    </row>
    <row r="12" spans="1:9" ht="63.75" x14ac:dyDescent="0.2">
      <c r="B12" s="18" t="s">
        <v>262</v>
      </c>
      <c r="C12" s="19" t="s">
        <v>4</v>
      </c>
      <c r="D12" s="20" t="s">
        <v>276</v>
      </c>
      <c r="E12" s="124">
        <v>1</v>
      </c>
      <c r="F12" s="148">
        <v>0</v>
      </c>
      <c r="G12" s="21">
        <f t="shared" ref="G12" si="3">IF(F12="","",E12*F12)</f>
        <v>0</v>
      </c>
      <c r="I12" s="82">
        <v>0</v>
      </c>
    </row>
    <row r="13" spans="1:9" x14ac:dyDescent="0.2">
      <c r="E13" s="15"/>
      <c r="F13" s="152"/>
      <c r="G13" s="15"/>
    </row>
    <row r="14" spans="1:9" ht="21.2" customHeight="1" x14ac:dyDescent="0.3">
      <c r="B14" s="139" t="s">
        <v>104</v>
      </c>
      <c r="C14" s="140"/>
      <c r="D14" s="140"/>
      <c r="E14" s="16"/>
      <c r="F14" s="150"/>
      <c r="G14" s="17"/>
    </row>
    <row r="15" spans="1:9" x14ac:dyDescent="0.2">
      <c r="E15" s="15"/>
      <c r="F15" s="152"/>
      <c r="G15" s="15"/>
    </row>
    <row r="16" spans="1:9" ht="51" x14ac:dyDescent="0.2">
      <c r="B16" s="18" t="s">
        <v>105</v>
      </c>
      <c r="C16" s="19" t="s">
        <v>21</v>
      </c>
      <c r="D16" s="20" t="s">
        <v>248</v>
      </c>
      <c r="E16" s="124">
        <v>1</v>
      </c>
      <c r="F16" s="148">
        <v>0</v>
      </c>
      <c r="G16" s="21">
        <f t="shared" ref="G16:G18" si="4">IF(F16="","",E16*F16)</f>
        <v>0</v>
      </c>
      <c r="I16" s="83">
        <v>23.16</v>
      </c>
    </row>
    <row r="17" spans="1:9" ht="63.75" x14ac:dyDescent="0.2">
      <c r="B17" s="18" t="s">
        <v>106</v>
      </c>
      <c r="C17" s="19" t="s">
        <v>21</v>
      </c>
      <c r="D17" s="20" t="s">
        <v>249</v>
      </c>
      <c r="E17" s="124">
        <v>15</v>
      </c>
      <c r="F17" s="148">
        <v>0</v>
      </c>
      <c r="G17" s="21">
        <f t="shared" si="4"/>
        <v>0</v>
      </c>
      <c r="I17" s="83">
        <v>29.36</v>
      </c>
    </row>
    <row r="18" spans="1:9" ht="63.75" x14ac:dyDescent="0.2">
      <c r="B18" s="18" t="s">
        <v>107</v>
      </c>
      <c r="C18" s="19" t="s">
        <v>21</v>
      </c>
      <c r="D18" s="20" t="s">
        <v>250</v>
      </c>
      <c r="E18" s="124">
        <f>+E17</f>
        <v>15</v>
      </c>
      <c r="F18" s="148">
        <v>0</v>
      </c>
      <c r="G18" s="21">
        <f t="shared" si="4"/>
        <v>0</v>
      </c>
      <c r="I18" s="83">
        <v>3.5</v>
      </c>
    </row>
    <row r="19" spans="1:9" ht="63.75" x14ac:dyDescent="0.2">
      <c r="B19" s="18" t="s">
        <v>108</v>
      </c>
      <c r="C19" s="19" t="s">
        <v>21</v>
      </c>
      <c r="D19" s="20" t="s">
        <v>282</v>
      </c>
      <c r="E19" s="124">
        <f>+E16+E17</f>
        <v>16</v>
      </c>
      <c r="F19" s="148">
        <v>0</v>
      </c>
      <c r="G19" s="21">
        <f t="shared" ref="G19:G20" si="5">IF(F19="","",E19*F19)</f>
        <v>0</v>
      </c>
      <c r="I19" s="84">
        <v>3.6</v>
      </c>
    </row>
    <row r="20" spans="1:9" ht="51" x14ac:dyDescent="0.2">
      <c r="B20" s="18" t="s">
        <v>109</v>
      </c>
      <c r="C20" s="19" t="s">
        <v>21</v>
      </c>
      <c r="D20" s="20" t="s">
        <v>283</v>
      </c>
      <c r="E20" s="124">
        <f>E19</f>
        <v>16</v>
      </c>
      <c r="F20" s="148">
        <v>0</v>
      </c>
      <c r="G20" s="21">
        <f t="shared" si="5"/>
        <v>0</v>
      </c>
      <c r="I20" s="83">
        <v>1.04</v>
      </c>
    </row>
    <row r="21" spans="1:9" s="166" customFormat="1" ht="51" x14ac:dyDescent="0.2">
      <c r="A21" s="158"/>
      <c r="B21" s="159" t="s">
        <v>220</v>
      </c>
      <c r="C21" s="160" t="s">
        <v>4</v>
      </c>
      <c r="D21" s="157" t="s">
        <v>295</v>
      </c>
      <c r="E21" s="129">
        <v>1</v>
      </c>
      <c r="F21" s="167">
        <v>0</v>
      </c>
      <c r="G21" s="124">
        <f t="shared" ref="G21" si="6">IF(F21="","",E21*F21)</f>
        <v>0</v>
      </c>
      <c r="I21" s="74"/>
    </row>
    <row r="22" spans="1:9" x14ac:dyDescent="0.2">
      <c r="B22" s="162"/>
      <c r="C22" s="163"/>
      <c r="D22" s="164"/>
      <c r="E22" s="165"/>
      <c r="F22" s="178"/>
      <c r="G22" s="165"/>
      <c r="I22" s="59"/>
    </row>
    <row r="23" spans="1:9" ht="21.2" customHeight="1" x14ac:dyDescent="0.3">
      <c r="B23" s="139" t="s">
        <v>110</v>
      </c>
      <c r="C23" s="140"/>
      <c r="D23" s="140"/>
      <c r="E23" s="16"/>
      <c r="F23" s="150"/>
      <c r="G23" s="17"/>
    </row>
    <row r="24" spans="1:9" ht="21.2" customHeight="1" x14ac:dyDescent="0.3">
      <c r="B24" s="180"/>
      <c r="C24" s="180"/>
      <c r="D24" s="180"/>
      <c r="E24" s="181"/>
      <c r="F24" s="183"/>
      <c r="G24" s="181"/>
      <c r="I24" s="86"/>
    </row>
    <row r="25" spans="1:9" ht="63.75" x14ac:dyDescent="0.2">
      <c r="B25" s="159" t="s">
        <v>111</v>
      </c>
      <c r="C25" s="160" t="s">
        <v>4</v>
      </c>
      <c r="D25" s="157" t="s">
        <v>266</v>
      </c>
      <c r="E25" s="124">
        <v>1</v>
      </c>
      <c r="F25" s="167">
        <v>0</v>
      </c>
      <c r="G25" s="21">
        <f t="shared" ref="G25" si="7">IF(F25="","",E25*F25)</f>
        <v>0</v>
      </c>
      <c r="I25" s="87">
        <v>0</v>
      </c>
    </row>
    <row r="26" spans="1:9" ht="51" x14ac:dyDescent="0.2">
      <c r="B26" s="18" t="s">
        <v>112</v>
      </c>
      <c r="C26" s="19" t="s">
        <v>4</v>
      </c>
      <c r="D26" s="182" t="s">
        <v>265</v>
      </c>
      <c r="E26" s="124">
        <f>+E25</f>
        <v>1</v>
      </c>
      <c r="F26" s="148">
        <v>0</v>
      </c>
      <c r="G26" s="21">
        <f t="shared" ref="G26:G27" si="8">IF(F26="","",E26*F26)</f>
        <v>0</v>
      </c>
      <c r="I26" s="88">
        <v>268.8</v>
      </c>
    </row>
    <row r="27" spans="1:9" ht="63.75" x14ac:dyDescent="0.2">
      <c r="B27" s="18" t="s">
        <v>113</v>
      </c>
      <c r="C27" s="19" t="s">
        <v>4</v>
      </c>
      <c r="D27" s="20" t="s">
        <v>251</v>
      </c>
      <c r="E27" s="124">
        <v>7</v>
      </c>
      <c r="F27" s="148">
        <v>0</v>
      </c>
      <c r="G27" s="21">
        <f t="shared" si="8"/>
        <v>0</v>
      </c>
      <c r="I27" s="87">
        <v>0</v>
      </c>
    </row>
    <row r="28" spans="1:9" ht="25.5" x14ac:dyDescent="0.2">
      <c r="B28" s="18" t="s">
        <v>221</v>
      </c>
      <c r="C28" s="19" t="s">
        <v>4</v>
      </c>
      <c r="D28" s="20" t="s">
        <v>205</v>
      </c>
      <c r="E28" s="124">
        <v>11</v>
      </c>
      <c r="F28" s="148">
        <v>0</v>
      </c>
      <c r="G28" s="21">
        <f t="shared" ref="G28" si="9">IF(F28="","",E28*F28)</f>
        <v>0</v>
      </c>
      <c r="I28" s="85">
        <v>0</v>
      </c>
    </row>
    <row r="29" spans="1:9" ht="13.5" thickBot="1" x14ac:dyDescent="0.25">
      <c r="B29" s="162"/>
      <c r="C29" s="163"/>
      <c r="D29" s="164"/>
      <c r="E29" s="165"/>
      <c r="F29" s="165"/>
      <c r="G29" s="165"/>
      <c r="I29" s="59"/>
    </row>
    <row r="30" spans="1:9" ht="16.5" thickBot="1" x14ac:dyDescent="0.25">
      <c r="D30" s="26" t="s">
        <v>126</v>
      </c>
      <c r="E30" s="27"/>
      <c r="F30" s="136" t="str">
        <f>IF(SUM(G8:G28)=0,"",SUM(G8:G28))</f>
        <v/>
      </c>
      <c r="G30" s="137"/>
    </row>
  </sheetData>
  <sheetProtection algorithmName="SHA-512" hashValue="Qc/rJHTXZ0EHvFHeTniKZ1NUk/dTPNjI//mZgV6oa0ZnmqlmVlrzG7aITU6RknW/x8UoooTRZvjFMUvJP7kUPA==" saltValue="sxS1OfcS53Kps1TLZhLiQw==" spinCount="100000" sheet="1"/>
  <autoFilter ref="E1:G30" xr:uid="{00000000-0009-0000-0000-000004000000}">
    <filterColumn colId="0">
      <filters blank="1">
        <filter val="1,00"/>
        <filter val="15,00"/>
        <filter val="16,00"/>
        <filter val="4,00"/>
        <filter val="8,00"/>
        <filter val="količina"/>
      </filters>
    </filterColumn>
  </autoFilter>
  <dataConsolidate/>
  <mergeCells count="5">
    <mergeCell ref="B4:G4"/>
    <mergeCell ref="F30:G30"/>
    <mergeCell ref="B6:D6"/>
    <mergeCell ref="B14:D14"/>
    <mergeCell ref="B23:D2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 filterMode="1">
    <tabColor rgb="FF0070C0"/>
  </sheetPr>
  <dimension ref="A1:I26"/>
  <sheetViews>
    <sheetView view="pageBreakPreview" zoomScaleNormal="100" zoomScaleSheetLayoutView="100" zoomScalePageLayoutView="120" workbookViewId="0">
      <pane ySplit="2" topLeftCell="A12" activePane="bottomLeft" state="frozen"/>
      <selection pane="bottomLeft" activeCell="F8" sqref="F8:F24"/>
    </sheetView>
  </sheetViews>
  <sheetFormatPr defaultColWidth="9.140625" defaultRowHeight="12.75" x14ac:dyDescent="0.2"/>
  <cols>
    <col min="1" max="1" width="2.140625" style="7" customWidth="1"/>
    <col min="2" max="2" width="6.28515625" style="2" customWidth="1"/>
    <col min="3" max="3" width="5.28515625" style="3" customWidth="1"/>
    <col min="4" max="4" width="45.42578125" style="4" customWidth="1"/>
    <col min="5" max="5" width="9.140625" style="184"/>
    <col min="6" max="6" width="9.140625" style="5" customWidth="1"/>
    <col min="7" max="7" width="9.7109375" style="5" customWidth="1"/>
    <col min="8" max="8" width="4" style="6" customWidth="1"/>
    <col min="9" max="9" width="16.85546875" style="76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45</v>
      </c>
      <c r="C2" s="8" t="s">
        <v>50</v>
      </c>
      <c r="D2" s="8" t="s">
        <v>46</v>
      </c>
      <c r="E2" s="185" t="s">
        <v>47</v>
      </c>
      <c r="F2" s="9" t="s">
        <v>48</v>
      </c>
      <c r="G2" s="9" t="s">
        <v>49</v>
      </c>
      <c r="I2" s="77" t="s">
        <v>55</v>
      </c>
    </row>
    <row r="3" spans="1:9" s="14" customFormat="1" x14ac:dyDescent="0.2">
      <c r="A3" s="10"/>
      <c r="B3" s="11"/>
      <c r="C3" s="11"/>
      <c r="D3" s="12"/>
      <c r="E3" s="186"/>
      <c r="F3" s="13"/>
      <c r="G3" s="13"/>
      <c r="I3" s="78"/>
    </row>
    <row r="4" spans="1:9" ht="15.75" x14ac:dyDescent="0.2">
      <c r="B4" s="138" t="s">
        <v>114</v>
      </c>
      <c r="C4" s="138"/>
      <c r="D4" s="138"/>
      <c r="E4" s="187"/>
      <c r="F4" s="138"/>
      <c r="G4" s="138"/>
    </row>
    <row r="5" spans="1:9" ht="12.75" customHeight="1" x14ac:dyDescent="0.2">
      <c r="B5" s="130"/>
      <c r="C5" s="130"/>
      <c r="D5" s="130"/>
      <c r="E5" s="188" t="str">
        <f>IF(SUM(E8:E9)=0,0,"")</f>
        <v/>
      </c>
      <c r="F5" s="179"/>
      <c r="G5" s="179">
        <f>IF(REKAPITULACIJA!$F$41=0,"",IF(SUM(G8:G9)=0,0,""))</f>
        <v>0</v>
      </c>
    </row>
    <row r="6" spans="1:9" ht="21.2" customHeight="1" x14ac:dyDescent="0.3">
      <c r="B6" s="139" t="s">
        <v>115</v>
      </c>
      <c r="C6" s="140"/>
      <c r="D6" s="140"/>
      <c r="E6" s="189" t="str">
        <f>IF(SUM(E8:E9)=0,0,"")</f>
        <v/>
      </c>
      <c r="F6" s="16"/>
      <c r="G6" s="17">
        <f>IF(REKAPITULACIJA!$F$41=0,"",IF(SUM(G8:G9)=0,0,""))</f>
        <v>0</v>
      </c>
    </row>
    <row r="7" spans="1:9" x14ac:dyDescent="0.2">
      <c r="E7" s="188" t="str">
        <f>IF(SUM(E8:E9)=0,0,"")</f>
        <v/>
      </c>
      <c r="F7" s="179"/>
      <c r="G7" s="179">
        <f>IF(REKAPITULACIJA!$F$41=0,"",IF(SUM(G8:G9)=0,0,""))</f>
        <v>0</v>
      </c>
    </row>
    <row r="8" spans="1:9" ht="38.25" x14ac:dyDescent="0.2">
      <c r="B8" s="18" t="s">
        <v>116</v>
      </c>
      <c r="C8" s="19" t="s">
        <v>9</v>
      </c>
      <c r="D8" s="20" t="s">
        <v>307</v>
      </c>
      <c r="E8" s="124">
        <f>9*2</f>
        <v>18</v>
      </c>
      <c r="F8" s="148">
        <v>0</v>
      </c>
      <c r="G8" s="21">
        <f t="shared" ref="G8:G9" si="0">IF(F8="","",E8*F8)</f>
        <v>0</v>
      </c>
      <c r="I8" s="76">
        <v>0</v>
      </c>
    </row>
    <row r="9" spans="1:9" ht="38.25" x14ac:dyDescent="0.2">
      <c r="B9" s="18" t="s">
        <v>117</v>
      </c>
      <c r="C9" s="19" t="s">
        <v>9</v>
      </c>
      <c r="D9" s="20" t="s">
        <v>308</v>
      </c>
      <c r="E9" s="124">
        <f>(0.7*17)*2</f>
        <v>23.799999999999997</v>
      </c>
      <c r="F9" s="148">
        <v>0</v>
      </c>
      <c r="G9" s="21">
        <f t="shared" si="0"/>
        <v>0</v>
      </c>
      <c r="I9" s="76">
        <v>0</v>
      </c>
    </row>
    <row r="10" spans="1:9" x14ac:dyDescent="0.2">
      <c r="E10" s="161" t="str">
        <f>IF(SUM(E13:E14)=0,0,"")</f>
        <v/>
      </c>
      <c r="F10" s="152"/>
      <c r="G10" s="15">
        <f>IF(REKAPITULACIJA!$F$41=0,"",IF(SUM(G13:G14)=0,0,""))</f>
        <v>0</v>
      </c>
    </row>
    <row r="11" spans="1:9" ht="21.2" customHeight="1" x14ac:dyDescent="0.3">
      <c r="B11" s="139" t="s">
        <v>118</v>
      </c>
      <c r="C11" s="140"/>
      <c r="D11" s="140"/>
      <c r="E11" s="189" t="str">
        <f>IF(SUM(E13:E14)=0,0,"")</f>
        <v/>
      </c>
      <c r="F11" s="150"/>
      <c r="G11" s="17">
        <f>IF(REKAPITULACIJA!$F$41=0,"",IF(SUM(G13:G14)=0,0,""))</f>
        <v>0</v>
      </c>
    </row>
    <row r="12" spans="1:9" x14ac:dyDescent="0.2">
      <c r="E12" s="161" t="str">
        <f>IF(SUM(E13:E14)=0,0,"")</f>
        <v/>
      </c>
      <c r="F12" s="152"/>
      <c r="G12" s="15">
        <f>IF(REKAPITULACIJA!$F$41=0,"",IF(SUM(G13:G14)=0,0,""))</f>
        <v>0</v>
      </c>
    </row>
    <row r="13" spans="1:9" ht="51" x14ac:dyDescent="0.2">
      <c r="B13" s="18" t="s">
        <v>119</v>
      </c>
      <c r="C13" s="19" t="s">
        <v>22</v>
      </c>
      <c r="D13" s="20" t="s">
        <v>309</v>
      </c>
      <c r="E13" s="124">
        <v>160</v>
      </c>
      <c r="F13" s="148">
        <v>0</v>
      </c>
      <c r="G13" s="21">
        <f t="shared" ref="G13" si="1">IF(F13="","",E13*F13)</f>
        <v>0</v>
      </c>
      <c r="I13" s="76">
        <v>2.5</v>
      </c>
    </row>
    <row r="14" spans="1:9" ht="38.25" x14ac:dyDescent="0.2">
      <c r="B14" s="18" t="s">
        <v>202</v>
      </c>
      <c r="C14" s="19" t="s">
        <v>4</v>
      </c>
      <c r="D14" s="20" t="s">
        <v>310</v>
      </c>
      <c r="E14" s="124">
        <v>4</v>
      </c>
      <c r="F14" s="148">
        <v>0</v>
      </c>
      <c r="G14" s="21">
        <f t="shared" ref="G14" si="2">IF(F14="","",E14*F14)</f>
        <v>0</v>
      </c>
      <c r="I14" s="76">
        <v>0</v>
      </c>
    </row>
    <row r="15" spans="1:9" x14ac:dyDescent="0.2">
      <c r="E15" s="161" t="str">
        <f>IF(SUM(E18:E20)=0,0,"")</f>
        <v/>
      </c>
      <c r="F15" s="152"/>
      <c r="G15" s="15">
        <f>IF(REKAPITULACIJA!$F$41=0,"",IF(SUM(G18:G20)=0,0,""))</f>
        <v>0</v>
      </c>
    </row>
    <row r="16" spans="1:9" ht="21.2" customHeight="1" x14ac:dyDescent="0.3">
      <c r="B16" s="139" t="s">
        <v>120</v>
      </c>
      <c r="C16" s="140"/>
      <c r="D16" s="140"/>
      <c r="E16" s="189" t="str">
        <f>IF(SUM(E18:E20)=0,0,"")</f>
        <v/>
      </c>
      <c r="F16" s="150"/>
      <c r="G16" s="17">
        <f>IF(REKAPITULACIJA!$F$41=0,"",IF(SUM(G18:G20)=0,0,""))</f>
        <v>0</v>
      </c>
    </row>
    <row r="17" spans="2:9" x14ac:dyDescent="0.2">
      <c r="E17" s="161" t="str">
        <f>IF(SUM(E18:E20)=0,0,"")</f>
        <v/>
      </c>
      <c r="F17" s="152"/>
      <c r="G17" s="15">
        <f>IF(REKAPITULACIJA!$F$41=0,"",IF(SUM(G18:G20)=0,0,""))</f>
        <v>0</v>
      </c>
    </row>
    <row r="18" spans="2:9" ht="63.75" x14ac:dyDescent="0.2">
      <c r="B18" s="18" t="s">
        <v>121</v>
      </c>
      <c r="C18" s="19" t="s">
        <v>24</v>
      </c>
      <c r="D18" s="20" t="s">
        <v>313</v>
      </c>
      <c r="E18" s="124">
        <f>0.059*17</f>
        <v>1.0029999999999999</v>
      </c>
      <c r="F18" s="148">
        <v>0</v>
      </c>
      <c r="G18" s="21">
        <f t="shared" ref="G18" si="3">IF(F18="","",E18*F18)</f>
        <v>0</v>
      </c>
      <c r="I18" s="76">
        <v>0</v>
      </c>
    </row>
    <row r="19" spans="2:9" ht="63.75" x14ac:dyDescent="0.2">
      <c r="B19" s="18" t="s">
        <v>122</v>
      </c>
      <c r="C19" s="19" t="s">
        <v>24</v>
      </c>
      <c r="D19" s="20" t="s">
        <v>312</v>
      </c>
      <c r="E19" s="124">
        <f>0.25*17</f>
        <v>4.25</v>
      </c>
      <c r="F19" s="148">
        <v>0</v>
      </c>
      <c r="G19" s="21">
        <f t="shared" ref="G19:G20" si="4">IF(F19="","",E19*F19)</f>
        <v>0</v>
      </c>
      <c r="I19" s="76">
        <v>0</v>
      </c>
    </row>
    <row r="20" spans="2:9" ht="63.75" x14ac:dyDescent="0.2">
      <c r="B20" s="18" t="s">
        <v>123</v>
      </c>
      <c r="C20" s="19" t="s">
        <v>24</v>
      </c>
      <c r="D20" s="20" t="s">
        <v>311</v>
      </c>
      <c r="E20" s="124">
        <f>0.15*17</f>
        <v>2.5499999999999998</v>
      </c>
      <c r="F20" s="148">
        <v>0</v>
      </c>
      <c r="G20" s="21">
        <f t="shared" si="4"/>
        <v>0</v>
      </c>
      <c r="I20" s="76">
        <v>0</v>
      </c>
    </row>
    <row r="21" spans="2:9" x14ac:dyDescent="0.2">
      <c r="E21" s="15" t="str">
        <f>IF(SUM(E24:E24)=0,0,"")</f>
        <v/>
      </c>
      <c r="F21" s="152"/>
      <c r="G21" s="15">
        <f>IF(REKAPITULACIJA!$F$41=0,"",IF(SUM(G24:G24)=0,0,""))</f>
        <v>0</v>
      </c>
    </row>
    <row r="22" spans="2:9" ht="21.2" customHeight="1" x14ac:dyDescent="0.3">
      <c r="B22" s="139" t="s">
        <v>124</v>
      </c>
      <c r="C22" s="140"/>
      <c r="D22" s="140"/>
      <c r="E22" s="16" t="str">
        <f>IF(SUM(E24:E24)=0,0,"")</f>
        <v/>
      </c>
      <c r="F22" s="150"/>
      <c r="G22" s="17">
        <f>IF(REKAPITULACIJA!$F$41=0,"",IF(SUM(G24:G24)=0,0,""))</f>
        <v>0</v>
      </c>
    </row>
    <row r="23" spans="2:9" x14ac:dyDescent="0.2">
      <c r="E23" s="15" t="str">
        <f>IF(SUM(E24:E24)=0,0,"")</f>
        <v/>
      </c>
      <c r="F23" s="152"/>
      <c r="G23" s="15">
        <f>IF(REKAPITULACIJA!$F$41=0,"",IF(SUM(G24:G24)=0,0,""))</f>
        <v>0</v>
      </c>
    </row>
    <row r="24" spans="2:9" ht="102" x14ac:dyDescent="0.2">
      <c r="B24" s="18" t="s">
        <v>231</v>
      </c>
      <c r="C24" s="19" t="s">
        <v>228</v>
      </c>
      <c r="D24" s="20" t="s">
        <v>243</v>
      </c>
      <c r="E24" s="124">
        <v>15</v>
      </c>
      <c r="F24" s="148">
        <v>0</v>
      </c>
      <c r="G24" s="21">
        <f t="shared" ref="G24" si="5">IF(F24="","",E24*F24)</f>
        <v>0</v>
      </c>
      <c r="I24" s="76">
        <v>0</v>
      </c>
    </row>
    <row r="25" spans="2:9" ht="13.5" thickBot="1" x14ac:dyDescent="0.25"/>
    <row r="26" spans="2:9" ht="16.5" thickBot="1" x14ac:dyDescent="0.25">
      <c r="D26" s="26" t="s">
        <v>125</v>
      </c>
      <c r="E26" s="190"/>
      <c r="F26" s="136" t="str">
        <f>IF(SUM(G8:G24)=0,"",SUM(G8:G24))</f>
        <v/>
      </c>
      <c r="G26" s="137"/>
    </row>
  </sheetData>
  <sheetProtection algorithmName="SHA-512" hashValue="hxIQ3i4yjC1u1qTshEGsqHu3eg/UKNwtbDqj96jztmWSEEp+fEtufVn6WFbJsXGe2QexWuOOXTme2cA05/8ShA==" saltValue="OR08WdCJbyuU5TbsfomrvQ==" spinCount="100000" sheet="1"/>
  <autoFilter ref="E1:G26" xr:uid="{00000000-0009-0000-0000-000005000000}">
    <filterColumn colId="0">
      <filters blank="1">
        <filter val="1,00"/>
        <filter val="15,00"/>
        <filter val="160,00"/>
        <filter val="18,00"/>
        <filter val="23,80"/>
        <filter val="4,00"/>
        <filter val="količina"/>
      </filters>
    </filterColumn>
  </autoFilter>
  <dataConsolidate/>
  <mergeCells count="6">
    <mergeCell ref="F26:G26"/>
    <mergeCell ref="B4:G4"/>
    <mergeCell ref="B11:D11"/>
    <mergeCell ref="B6:D6"/>
    <mergeCell ref="B16:D16"/>
    <mergeCell ref="B22:D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 filterMode="1">
    <tabColor rgb="FF002060"/>
  </sheetPr>
  <dimension ref="A1:I30"/>
  <sheetViews>
    <sheetView view="pageBreakPreview" zoomScaleNormal="145" zoomScaleSheetLayoutView="100" zoomScalePageLayoutView="120" workbookViewId="0">
      <pane ySplit="2" topLeftCell="A3" activePane="bottomLeft" state="frozen"/>
      <selection pane="bottomLeft" activeCell="F8" sqref="F8:F28"/>
    </sheetView>
  </sheetViews>
  <sheetFormatPr defaultColWidth="9.140625" defaultRowHeight="12.75" x14ac:dyDescent="0.2"/>
  <cols>
    <col min="1" max="1" width="2.140625" style="49" customWidth="1"/>
    <col min="2" max="2" width="6.28515625" style="45" customWidth="1"/>
    <col min="3" max="3" width="5.28515625" style="46" customWidth="1"/>
    <col min="4" max="4" width="45.42578125" style="47" customWidth="1"/>
    <col min="5" max="5" width="9.140625" style="48"/>
    <col min="6" max="6" width="9.140625" style="48" customWidth="1"/>
    <col min="7" max="7" width="9.7109375" style="48" customWidth="1"/>
    <col min="8" max="8" width="4" style="59" customWidth="1"/>
    <col min="9" max="9" width="16.85546875" style="125" hidden="1" customWidth="1"/>
    <col min="10" max="10" width="9.140625" style="59" customWidth="1"/>
    <col min="11" max="16384" width="9.140625" style="59"/>
  </cols>
  <sheetData>
    <row r="1" spans="1:9" x14ac:dyDescent="0.2">
      <c r="A1" s="44"/>
    </row>
    <row r="2" spans="1:9" ht="24.95" customHeight="1" x14ac:dyDescent="0.2">
      <c r="B2" s="50" t="s">
        <v>45</v>
      </c>
      <c r="C2" s="50" t="s">
        <v>50</v>
      </c>
      <c r="D2" s="50" t="s">
        <v>46</v>
      </c>
      <c r="E2" s="51" t="s">
        <v>47</v>
      </c>
      <c r="F2" s="51" t="s">
        <v>48</v>
      </c>
      <c r="G2" s="51" t="s">
        <v>49</v>
      </c>
      <c r="I2" s="126" t="s">
        <v>55</v>
      </c>
    </row>
    <row r="3" spans="1:9" s="60" customFormat="1" ht="11.45" customHeight="1" x14ac:dyDescent="0.2">
      <c r="A3" s="52"/>
      <c r="B3" s="53"/>
      <c r="C3" s="53"/>
      <c r="D3" s="54"/>
      <c r="E3" s="55"/>
      <c r="F3" s="55"/>
      <c r="G3" s="55"/>
      <c r="I3" s="127"/>
    </row>
    <row r="4" spans="1:9" ht="15.75" x14ac:dyDescent="0.2">
      <c r="B4" s="143" t="s">
        <v>130</v>
      </c>
      <c r="C4" s="143"/>
      <c r="D4" s="143"/>
      <c r="E4" s="143"/>
      <c r="F4" s="143"/>
      <c r="G4" s="143"/>
    </row>
    <row r="5" spans="1:9" ht="11.45" customHeight="1" x14ac:dyDescent="0.2">
      <c r="B5" s="131"/>
      <c r="C5" s="131"/>
      <c r="D5" s="131"/>
      <c r="E5" s="70" t="str">
        <f>IF(SUM(E8:E11)=0,0,"")</f>
        <v/>
      </c>
      <c r="F5" s="70"/>
      <c r="G5" s="70">
        <f>IF(REKAPITULACIJA!$F$41=0,"",IF(SUM(G8:G11)=0,0,""))</f>
        <v>0</v>
      </c>
    </row>
    <row r="6" spans="1:9" ht="21.2" customHeight="1" x14ac:dyDescent="0.3">
      <c r="B6" s="144" t="s">
        <v>131</v>
      </c>
      <c r="C6" s="145"/>
      <c r="D6" s="145"/>
      <c r="E6" s="57" t="str">
        <f>IF(SUM(E8:E11)=0,0,"")</f>
        <v/>
      </c>
      <c r="F6" s="57"/>
      <c r="G6" s="58">
        <f>IF(REKAPITULACIJA!$F$41=0,"",IF(SUM(G8:G11)=0,0,""))</f>
        <v>0</v>
      </c>
    </row>
    <row r="7" spans="1:9" ht="11.45" customHeight="1" x14ac:dyDescent="0.2">
      <c r="E7" s="75" t="str">
        <f>IF(SUM(E8:E11)=0,0,"")</f>
        <v/>
      </c>
      <c r="F7" s="75"/>
      <c r="G7" s="75">
        <f>IF(REKAPITULACIJA!$F$41=0,"",IF(SUM(G8:G11)=0,0,""))</f>
        <v>0</v>
      </c>
    </row>
    <row r="8" spans="1:9" ht="38.25" x14ac:dyDescent="0.2">
      <c r="B8" s="61" t="s">
        <v>132</v>
      </c>
      <c r="C8" s="62" t="s">
        <v>4</v>
      </c>
      <c r="D8" s="63" t="s">
        <v>254</v>
      </c>
      <c r="E8" s="66">
        <v>2</v>
      </c>
      <c r="F8" s="148">
        <v>0</v>
      </c>
      <c r="G8" s="64">
        <f t="shared" ref="G8:G10" si="0">IF(F8="","",E8*F8)</f>
        <v>0</v>
      </c>
      <c r="I8" s="125">
        <v>30</v>
      </c>
    </row>
    <row r="9" spans="1:9" ht="38.25" x14ac:dyDescent="0.2">
      <c r="B9" s="61" t="s">
        <v>133</v>
      </c>
      <c r="C9" s="62" t="s">
        <v>4</v>
      </c>
      <c r="D9" s="63" t="s">
        <v>253</v>
      </c>
      <c r="E9" s="66">
        <v>1</v>
      </c>
      <c r="F9" s="148">
        <v>0</v>
      </c>
      <c r="G9" s="64">
        <f t="shared" si="0"/>
        <v>0</v>
      </c>
      <c r="I9" s="125">
        <v>0</v>
      </c>
    </row>
    <row r="10" spans="1:9" ht="38.25" x14ac:dyDescent="0.2">
      <c r="B10" s="61" t="s">
        <v>134</v>
      </c>
      <c r="C10" s="62" t="s">
        <v>4</v>
      </c>
      <c r="D10" s="63" t="s">
        <v>252</v>
      </c>
      <c r="E10" s="66">
        <v>1</v>
      </c>
      <c r="F10" s="148">
        <v>0</v>
      </c>
      <c r="G10" s="64">
        <f t="shared" si="0"/>
        <v>0</v>
      </c>
      <c r="I10" s="125">
        <v>0</v>
      </c>
    </row>
    <row r="11" spans="1:9" ht="38.25" x14ac:dyDescent="0.2">
      <c r="B11" s="61" t="s">
        <v>271</v>
      </c>
      <c r="C11" s="62" t="s">
        <v>4</v>
      </c>
      <c r="D11" s="63" t="s">
        <v>293</v>
      </c>
      <c r="E11" s="66">
        <v>3</v>
      </c>
      <c r="F11" s="148">
        <v>0</v>
      </c>
      <c r="G11" s="64">
        <f t="shared" ref="G11" si="1">IF(F11="","",E11*F11)</f>
        <v>0</v>
      </c>
      <c r="I11" s="125">
        <v>0</v>
      </c>
    </row>
    <row r="12" spans="1:9" ht="11.45" customHeight="1" x14ac:dyDescent="0.2">
      <c r="E12" s="56" t="str">
        <f>IF(SUM(E15:E16)=0,0,"")</f>
        <v/>
      </c>
      <c r="F12" s="152"/>
      <c r="G12" s="56">
        <f>IF(REKAPITULACIJA!$F$41=0,"",IF(SUM(G15:G16)=0,0,""))</f>
        <v>0</v>
      </c>
    </row>
    <row r="13" spans="1:9" ht="21.2" customHeight="1" x14ac:dyDescent="0.3">
      <c r="B13" s="144" t="s">
        <v>135</v>
      </c>
      <c r="C13" s="145"/>
      <c r="D13" s="145"/>
      <c r="E13" s="57" t="str">
        <f>IF(SUM(E15:E16)=0,0,"")</f>
        <v/>
      </c>
      <c r="F13" s="150"/>
      <c r="G13" s="58">
        <f>IF(REKAPITULACIJA!$F$41=0,"",IF(SUM(G15:G16)=0,0,""))</f>
        <v>0</v>
      </c>
    </row>
    <row r="14" spans="1:9" ht="11.45" customHeight="1" x14ac:dyDescent="0.2">
      <c r="E14" s="56" t="str">
        <f>IF(SUM(E15:E16)=0,0,"")</f>
        <v/>
      </c>
      <c r="F14" s="152"/>
      <c r="G14" s="56">
        <f>IF(REKAPITULACIJA!$F$41=0,"",IF(SUM(G15:G16)=0,0,""))</f>
        <v>0</v>
      </c>
    </row>
    <row r="15" spans="1:9" ht="63.75" x14ac:dyDescent="0.2">
      <c r="B15" s="61" t="s">
        <v>136</v>
      </c>
      <c r="C15" s="62" t="s">
        <v>21</v>
      </c>
      <c r="D15" s="63" t="s">
        <v>294</v>
      </c>
      <c r="E15" s="66">
        <f>175*2</f>
        <v>350</v>
      </c>
      <c r="F15" s="148">
        <v>0</v>
      </c>
      <c r="G15" s="64">
        <f t="shared" ref="G15" si="2">IF(F15="","",E15*F15)</f>
        <v>0</v>
      </c>
      <c r="I15" s="125">
        <v>0</v>
      </c>
    </row>
    <row r="16" spans="1:9" ht="38.25" x14ac:dyDescent="0.2">
      <c r="B16" s="61" t="s">
        <v>137</v>
      </c>
      <c r="C16" s="62" t="s">
        <v>21</v>
      </c>
      <c r="D16" s="63" t="s">
        <v>284</v>
      </c>
      <c r="E16" s="66">
        <f>E15</f>
        <v>350</v>
      </c>
      <c r="F16" s="148">
        <v>0</v>
      </c>
      <c r="G16" s="64">
        <f t="shared" ref="G16" si="3">IF(F16="","",E16*F16)</f>
        <v>0</v>
      </c>
      <c r="I16" s="125">
        <v>0</v>
      </c>
    </row>
    <row r="17" spans="1:9" ht="11.45" customHeight="1" x14ac:dyDescent="0.2">
      <c r="E17" s="56" t="str">
        <f>IF(SUM(E20:E20)=0,0,"")</f>
        <v/>
      </c>
      <c r="F17" s="152"/>
      <c r="G17" s="56">
        <f>IF(REKAPITULACIJA!$F$41=0,"",IF(SUM(G20:G20)=0,0,""))</f>
        <v>0</v>
      </c>
    </row>
    <row r="18" spans="1:9" ht="21.2" customHeight="1" x14ac:dyDescent="0.3">
      <c r="B18" s="144" t="s">
        <v>138</v>
      </c>
      <c r="C18" s="145"/>
      <c r="D18" s="145"/>
      <c r="E18" s="57" t="str">
        <f>IF(SUM(E20:E20)=0,0,"")</f>
        <v/>
      </c>
      <c r="F18" s="150"/>
      <c r="G18" s="58">
        <f>IF(REKAPITULACIJA!$F$41=0,"",IF(SUM(G20:G20)=0,0,""))</f>
        <v>0</v>
      </c>
    </row>
    <row r="19" spans="1:9" ht="11.45" customHeight="1" x14ac:dyDescent="0.2">
      <c r="E19" s="56" t="str">
        <f>IF(SUM(E20:E20)=0,0,"")</f>
        <v/>
      </c>
      <c r="F19" s="152"/>
      <c r="G19" s="56">
        <f>IF(REKAPITULACIJA!$F$41=0,"",IF(SUM(G20:G20)=0,0,""))</f>
        <v>0</v>
      </c>
    </row>
    <row r="20" spans="1:9" ht="38.25" x14ac:dyDescent="0.2">
      <c r="B20" s="61" t="s">
        <v>139</v>
      </c>
      <c r="C20" s="62" t="s">
        <v>4</v>
      </c>
      <c r="D20" s="63" t="s">
        <v>255</v>
      </c>
      <c r="E20" s="66">
        <v>1</v>
      </c>
      <c r="F20" s="148">
        <v>0</v>
      </c>
      <c r="G20" s="64">
        <f>IF(F20="","",E20*F20)</f>
        <v>0</v>
      </c>
      <c r="I20" s="125">
        <v>7.5</v>
      </c>
    </row>
    <row r="21" spans="1:9" ht="11.45" customHeight="1" x14ac:dyDescent="0.2">
      <c r="E21" s="56" t="str">
        <f>IF(SUM(E24:E27)=0,0,"")</f>
        <v/>
      </c>
      <c r="F21" s="152"/>
      <c r="G21" s="56">
        <f>IF(REKAPITULACIJA!$F$41=0,"",IF(SUM(G24:G27)=0,0,""))</f>
        <v>0</v>
      </c>
    </row>
    <row r="22" spans="1:9" ht="21.2" customHeight="1" x14ac:dyDescent="0.3">
      <c r="B22" s="144" t="s">
        <v>140</v>
      </c>
      <c r="C22" s="145"/>
      <c r="D22" s="145"/>
      <c r="E22" s="57" t="str">
        <f>IF(SUM(E24:E28)=0,0,"")</f>
        <v/>
      </c>
      <c r="F22" s="150"/>
      <c r="G22" s="58">
        <f>IF(REKAPITULACIJA!$F$41=0,"",IF(SUM(G24:G28)=0,0,""))</f>
        <v>0</v>
      </c>
    </row>
    <row r="23" spans="1:9" ht="11.45" customHeight="1" x14ac:dyDescent="0.2">
      <c r="E23" s="56" t="str">
        <f>IF(SUM(E24:E27)=0,0,"")</f>
        <v/>
      </c>
      <c r="F23" s="152"/>
      <c r="G23" s="56">
        <f>IF(REKAPITULACIJA!$F$41=0,"",IF(SUM(G24:G27)=0,0,""))</f>
        <v>0</v>
      </c>
    </row>
    <row r="24" spans="1:9" ht="38.25" x14ac:dyDescent="0.2">
      <c r="B24" s="61" t="s">
        <v>141</v>
      </c>
      <c r="C24" s="62" t="s">
        <v>4</v>
      </c>
      <c r="D24" s="63" t="s">
        <v>145</v>
      </c>
      <c r="E24" s="66">
        <f>E25/4+4.5</f>
        <v>47</v>
      </c>
      <c r="F24" s="148">
        <v>0</v>
      </c>
      <c r="G24" s="64">
        <f t="shared" ref="G24" si="4">IF(F24="","",E24*F24)</f>
        <v>0</v>
      </c>
      <c r="I24" s="125">
        <v>0</v>
      </c>
    </row>
    <row r="25" spans="1:9" ht="38.25" x14ac:dyDescent="0.2">
      <c r="B25" s="61" t="s">
        <v>142</v>
      </c>
      <c r="C25" s="62" t="s">
        <v>21</v>
      </c>
      <c r="D25" s="63" t="s">
        <v>257</v>
      </c>
      <c r="E25" s="66">
        <v>170</v>
      </c>
      <c r="F25" s="148">
        <v>0</v>
      </c>
      <c r="G25" s="64">
        <f t="shared" ref="G25" si="5">IF(F25="","",E25*F25)</f>
        <v>0</v>
      </c>
      <c r="I25" s="125">
        <v>0</v>
      </c>
    </row>
    <row r="26" spans="1:9" s="74" customFormat="1" ht="25.5" x14ac:dyDescent="0.2">
      <c r="A26" s="71"/>
      <c r="B26" s="72" t="s">
        <v>143</v>
      </c>
      <c r="C26" s="73" t="s">
        <v>21</v>
      </c>
      <c r="D26" s="65" t="s">
        <v>256</v>
      </c>
      <c r="E26" s="66">
        <f>11+14+16</f>
        <v>41</v>
      </c>
      <c r="F26" s="167">
        <v>0</v>
      </c>
      <c r="G26" s="66">
        <f t="shared" ref="G26:G28" si="6">IF(F26="","",E26*F26)</f>
        <v>0</v>
      </c>
      <c r="I26" s="125">
        <v>0</v>
      </c>
    </row>
    <row r="27" spans="1:9" ht="38.25" x14ac:dyDescent="0.2">
      <c r="B27" s="61" t="s">
        <v>144</v>
      </c>
      <c r="C27" s="62" t="s">
        <v>21</v>
      </c>
      <c r="D27" s="63" t="s">
        <v>306</v>
      </c>
      <c r="E27" s="66">
        <v>17</v>
      </c>
      <c r="F27" s="148">
        <v>0</v>
      </c>
      <c r="G27" s="64">
        <f t="shared" si="6"/>
        <v>0</v>
      </c>
      <c r="I27" s="125">
        <v>0</v>
      </c>
    </row>
    <row r="28" spans="1:9" ht="51" x14ac:dyDescent="0.2">
      <c r="B28" s="67" t="s">
        <v>215</v>
      </c>
      <c r="C28" s="62" t="s">
        <v>21</v>
      </c>
      <c r="D28" s="63" t="s">
        <v>305</v>
      </c>
      <c r="E28" s="66">
        <f>18+5</f>
        <v>23</v>
      </c>
      <c r="F28" s="148">
        <v>0</v>
      </c>
      <c r="G28" s="64">
        <f t="shared" si="6"/>
        <v>0</v>
      </c>
      <c r="I28" s="59"/>
    </row>
    <row r="29" spans="1:9" ht="11.45" customHeight="1" thickBot="1" x14ac:dyDescent="0.25">
      <c r="I29" s="59"/>
    </row>
    <row r="30" spans="1:9" ht="16.5" thickBot="1" x14ac:dyDescent="0.25">
      <c r="D30" s="68" t="s">
        <v>129</v>
      </c>
      <c r="E30" s="69"/>
      <c r="F30" s="146" t="str">
        <f>IF(SUM(G8:G28)=0,"",SUM(G8:G28))</f>
        <v/>
      </c>
      <c r="G30" s="147"/>
    </row>
  </sheetData>
  <sheetProtection algorithmName="SHA-512" hashValue="P/XTNYVZJuhTEsrQgD7iGwBJeyPwBTu1gH8q6WacRu6NHQ5Q7wvJerHak/Csut8aC/4MM4UiEySZumyKJsi8Ew==" saltValue="g9THZFpANShW5qAh5iiZLQ==" spinCount="100000" sheet="1"/>
  <autoFilter ref="E1:G30" xr:uid="{00000000-0009-0000-0000-000006000000}">
    <filterColumn colId="0">
      <filters blank="1">
        <filter val="1,00"/>
        <filter val="170,00"/>
        <filter val="2,00"/>
        <filter val="3,00"/>
        <filter val="350,00"/>
        <filter val="47,00"/>
        <filter val="količina"/>
      </filters>
    </filterColumn>
  </autoFilter>
  <dataConsolidate/>
  <mergeCells count="6">
    <mergeCell ref="F30:G30"/>
    <mergeCell ref="B4:G4"/>
    <mergeCell ref="B6:D6"/>
    <mergeCell ref="B13:D13"/>
    <mergeCell ref="B18:D18"/>
    <mergeCell ref="B22:D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 filterMode="1"/>
  <dimension ref="A1:I29"/>
  <sheetViews>
    <sheetView view="pageBreakPreview" zoomScaleNormal="100" zoomScaleSheetLayoutView="100" zoomScalePageLayoutView="120" workbookViewId="0">
      <pane ySplit="2" topLeftCell="A3" activePane="bottomLeft" state="frozen"/>
      <selection pane="bottomLeft" activeCell="O12" sqref="O12"/>
    </sheetView>
  </sheetViews>
  <sheetFormatPr defaultColWidth="9.140625" defaultRowHeight="12.75" x14ac:dyDescent="0.2"/>
  <cols>
    <col min="1" max="1" width="2.140625" style="7" customWidth="1"/>
    <col min="2" max="2" width="6.28515625" style="2" customWidth="1"/>
    <col min="3" max="3" width="5.5703125" style="3" customWidth="1"/>
    <col min="4" max="4" width="43.85546875" style="4" customWidth="1"/>
    <col min="5" max="5" width="9.140625" style="5"/>
    <col min="6" max="6" width="10.28515625" style="5" customWidth="1"/>
    <col min="7" max="7" width="9.7109375" style="5" customWidth="1"/>
    <col min="8" max="8" width="4" style="6" customWidth="1"/>
    <col min="9" max="9" width="6" style="125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45</v>
      </c>
      <c r="C2" s="8" t="s">
        <v>50</v>
      </c>
      <c r="D2" s="8" t="s">
        <v>46</v>
      </c>
      <c r="E2" s="9" t="s">
        <v>47</v>
      </c>
      <c r="F2" s="9" t="s">
        <v>48</v>
      </c>
      <c r="G2" s="9" t="s">
        <v>49</v>
      </c>
      <c r="I2" s="126" t="s">
        <v>55</v>
      </c>
    </row>
    <row r="3" spans="1:9" s="14" customFormat="1" ht="12.75" customHeight="1" x14ac:dyDescent="0.2">
      <c r="A3" s="10"/>
      <c r="B3" s="11"/>
      <c r="C3" s="11"/>
      <c r="D3" s="12"/>
      <c r="E3" s="13"/>
      <c r="F3" s="13"/>
      <c r="G3" s="13"/>
      <c r="I3" s="127"/>
    </row>
    <row r="4" spans="1:9" ht="15.75" x14ac:dyDescent="0.2">
      <c r="B4" s="138" t="s">
        <v>147</v>
      </c>
      <c r="C4" s="138"/>
      <c r="D4" s="138"/>
      <c r="E4" s="138"/>
      <c r="F4" s="138"/>
      <c r="G4" s="138"/>
    </row>
    <row r="5" spans="1:9" ht="12.75" customHeight="1" x14ac:dyDescent="0.2">
      <c r="B5" s="162"/>
      <c r="C5" s="163"/>
      <c r="D5" s="164"/>
      <c r="E5" s="165" t="str">
        <f>IF(SUM(E8:E8)=0,0,"")</f>
        <v/>
      </c>
      <c r="F5" s="165"/>
      <c r="G5" s="165">
        <f>IF(REKAPITULACIJA!$F$41=0,"",IF(SUM(G8:G8)=0,0,""))</f>
        <v>0</v>
      </c>
      <c r="I5" s="59"/>
    </row>
    <row r="6" spans="1:9" ht="21.2" customHeight="1" x14ac:dyDescent="0.3">
      <c r="B6" s="139" t="s">
        <v>148</v>
      </c>
      <c r="C6" s="140"/>
      <c r="D6" s="140"/>
      <c r="E6" s="16" t="str">
        <f>IF(SUM(E8:E8)=0,0,"")</f>
        <v/>
      </c>
      <c r="F6" s="16"/>
      <c r="G6" s="17">
        <f>IF(REKAPITULACIJA!$F$41=0,"",IF(SUM(G8:G8)=0,0,""))</f>
        <v>0</v>
      </c>
    </row>
    <row r="7" spans="1:9" ht="12.75" customHeight="1" x14ac:dyDescent="0.2">
      <c r="E7" s="179" t="str">
        <f>IF(SUM(E8:E8)=0,0,"")</f>
        <v/>
      </c>
      <c r="F7" s="179"/>
      <c r="G7" s="179">
        <f>IF(REKAPITULACIJA!$F$41=0,"",IF(SUM(G8:G8)=0,0,""))</f>
        <v>0</v>
      </c>
    </row>
    <row r="8" spans="1:9" ht="51" x14ac:dyDescent="0.2">
      <c r="B8" s="18" t="s">
        <v>149</v>
      </c>
      <c r="C8" s="19" t="s">
        <v>228</v>
      </c>
      <c r="D8" s="20" t="s">
        <v>285</v>
      </c>
      <c r="E8" s="124">
        <v>5</v>
      </c>
      <c r="F8" s="148">
        <v>0</v>
      </c>
      <c r="G8" s="21">
        <f>IF(F8="","",E8*F8)</f>
        <v>0</v>
      </c>
      <c r="I8" s="125">
        <v>0</v>
      </c>
    </row>
    <row r="9" spans="1:9" ht="12.75" customHeight="1" x14ac:dyDescent="0.2">
      <c r="E9" s="179" t="str">
        <f>IF(SUM(E10:E13)=0,0,"")</f>
        <v/>
      </c>
      <c r="F9" s="195"/>
      <c r="G9" s="179">
        <f>IF(REKAPITULACIJA!$F$41=0,"",IF(SUM(G10:G13)=0,0,""))</f>
        <v>0</v>
      </c>
    </row>
    <row r="10" spans="1:9" ht="21.2" customHeight="1" x14ac:dyDescent="0.3">
      <c r="B10" s="139" t="s">
        <v>150</v>
      </c>
      <c r="C10" s="140"/>
      <c r="D10" s="140"/>
      <c r="E10" s="16" t="str">
        <f>IF(SUM(E12:E13)=0,0,"")</f>
        <v/>
      </c>
      <c r="F10" s="150"/>
      <c r="G10" s="17">
        <f>IF(REKAPITULACIJA!$F$41=0,"",IF(SUM(G12:G13)=0,0,""))</f>
        <v>0</v>
      </c>
    </row>
    <row r="11" spans="1:9" ht="12.75" customHeight="1" x14ac:dyDescent="0.2">
      <c r="E11" s="179" t="str">
        <f>IF(SUM(E12:E13)=0,0,"")</f>
        <v/>
      </c>
      <c r="F11" s="195"/>
      <c r="G11" s="179">
        <f>IF(REKAPITULACIJA!$F$41=0,"",IF(SUM(G12:G13)=0,0,""))</f>
        <v>0</v>
      </c>
    </row>
    <row r="12" spans="1:9" ht="127.5" x14ac:dyDescent="0.2">
      <c r="B12" s="191" t="s">
        <v>151</v>
      </c>
      <c r="C12" s="192" t="s">
        <v>228</v>
      </c>
      <c r="D12" s="193" t="s">
        <v>303</v>
      </c>
      <c r="E12" s="194">
        <v>1710</v>
      </c>
      <c r="F12" s="196">
        <v>0</v>
      </c>
      <c r="G12" s="194">
        <f t="shared" ref="G12" si="0">IF(F12="","",E12*F12)</f>
        <v>0</v>
      </c>
      <c r="I12" s="125">
        <v>0</v>
      </c>
    </row>
    <row r="13" spans="1:9" ht="127.5" x14ac:dyDescent="0.2">
      <c r="B13" s="191" t="s">
        <v>288</v>
      </c>
      <c r="C13" s="192" t="s">
        <v>228</v>
      </c>
      <c r="D13" s="193" t="s">
        <v>304</v>
      </c>
      <c r="E13" s="194">
        <v>65</v>
      </c>
      <c r="F13" s="196">
        <v>0</v>
      </c>
      <c r="G13" s="194">
        <f t="shared" ref="G13" si="1">IF(F13="","",E13*F13)</f>
        <v>0</v>
      </c>
      <c r="I13" s="125">
        <v>0</v>
      </c>
    </row>
    <row r="14" spans="1:9" ht="12.75" customHeight="1" x14ac:dyDescent="0.2">
      <c r="E14" s="179" t="str">
        <f>IF(SUM(E15:E17)=0,0,"")</f>
        <v/>
      </c>
      <c r="F14" s="195"/>
      <c r="G14" s="179">
        <f>IF(REKAPITULACIJA!$F$41=0,"",IF(SUM(G15:G17)=0,0,""))</f>
        <v>0</v>
      </c>
    </row>
    <row r="15" spans="1:9" ht="21.2" customHeight="1" x14ac:dyDescent="0.3">
      <c r="B15" s="139" t="s">
        <v>152</v>
      </c>
      <c r="C15" s="140"/>
      <c r="D15" s="140"/>
      <c r="E15" s="16" t="str">
        <f>IF(SUM(E17:E17)=0,0,"")</f>
        <v/>
      </c>
      <c r="F15" s="150"/>
      <c r="G15" s="17">
        <f>IF(REKAPITULACIJA!$F$41=0,"",IF(SUM(G17:G17)=0,0,""))</f>
        <v>0</v>
      </c>
    </row>
    <row r="16" spans="1:9" ht="12.75" customHeight="1" x14ac:dyDescent="0.2">
      <c r="E16" s="179" t="str">
        <f>IF(SUM(E17:E17)=0,0,"")</f>
        <v/>
      </c>
      <c r="F16" s="195"/>
      <c r="G16" s="179">
        <f>IF(REKAPITULACIJA!$F$41=0,"",IF(SUM(G17:G17)=0,0,""))</f>
        <v>0</v>
      </c>
    </row>
    <row r="17" spans="2:9" ht="51" x14ac:dyDescent="0.2">
      <c r="B17" s="18" t="s">
        <v>153</v>
      </c>
      <c r="C17" s="19" t="s">
        <v>228</v>
      </c>
      <c r="D17" s="20" t="s">
        <v>286</v>
      </c>
      <c r="E17" s="124">
        <v>15</v>
      </c>
      <c r="F17" s="148">
        <v>0</v>
      </c>
      <c r="G17" s="21">
        <f>IF(F17="","",E17*F17)</f>
        <v>0</v>
      </c>
      <c r="I17" s="125">
        <v>0</v>
      </c>
    </row>
    <row r="18" spans="2:9" ht="12.75" customHeight="1" x14ac:dyDescent="0.2">
      <c r="E18" s="179" t="str">
        <f>IF(SUM(E21:E21)=0,0,"")</f>
        <v/>
      </c>
      <c r="F18" s="195"/>
      <c r="G18" s="179">
        <f>IF(REKAPITULACIJA!$F$41=0,"",IF(SUM(G21:G21)=0,0,""))</f>
        <v>0</v>
      </c>
    </row>
    <row r="19" spans="2:9" ht="21.2" customHeight="1" x14ac:dyDescent="0.3">
      <c r="B19" s="139" t="s">
        <v>154</v>
      </c>
      <c r="C19" s="140"/>
      <c r="D19" s="140"/>
      <c r="E19" s="16" t="str">
        <f>IF(SUM(E21:E21)=0,0,"")</f>
        <v/>
      </c>
      <c r="F19" s="150"/>
      <c r="G19" s="17">
        <f>IF(REKAPITULACIJA!$F$41=0,"",IF(SUM(G21:G21)=0,0,""))</f>
        <v>0</v>
      </c>
    </row>
    <row r="20" spans="2:9" ht="12.75" customHeight="1" x14ac:dyDescent="0.2">
      <c r="E20" s="179" t="str">
        <f>IF(SUM(E21:E21)=0,0,"")</f>
        <v/>
      </c>
      <c r="F20" s="195"/>
      <c r="G20" s="179">
        <f>IF(REKAPITULACIJA!$F$41=0,"",IF(SUM(G21:G21)=0,0,""))</f>
        <v>0</v>
      </c>
    </row>
    <row r="21" spans="2:9" ht="51" x14ac:dyDescent="0.2">
      <c r="B21" s="18" t="s">
        <v>155</v>
      </c>
      <c r="C21" s="19" t="s">
        <v>228</v>
      </c>
      <c r="D21" s="20" t="s">
        <v>287</v>
      </c>
      <c r="E21" s="124">
        <f>5+5</f>
        <v>10</v>
      </c>
      <c r="F21" s="148">
        <v>0</v>
      </c>
      <c r="G21" s="21">
        <f>IF(F21="","",E21*F21)</f>
        <v>0</v>
      </c>
      <c r="I21" s="125">
        <v>0</v>
      </c>
    </row>
    <row r="22" spans="2:9" ht="12.75" customHeight="1" x14ac:dyDescent="0.2">
      <c r="E22" s="179" t="str">
        <f>IF(SUM(E25:E27)=0,0,"")</f>
        <v/>
      </c>
      <c r="F22" s="195"/>
      <c r="G22" s="179">
        <f>IF(REKAPITULACIJA!$F$41=0,"",IF(SUM(G25:G27)=0,0,""))</f>
        <v>0</v>
      </c>
    </row>
    <row r="23" spans="2:9" ht="21.2" customHeight="1" x14ac:dyDescent="0.3">
      <c r="B23" s="139" t="s">
        <v>156</v>
      </c>
      <c r="C23" s="140"/>
      <c r="D23" s="140"/>
      <c r="E23" s="16" t="str">
        <f>IF(SUM(E25:E27)=0,0,"")</f>
        <v/>
      </c>
      <c r="F23" s="150"/>
      <c r="G23" s="17">
        <f>IF(REKAPITULACIJA!$F$41=0,"",IF(SUM(G25:G27)=0,0,""))</f>
        <v>0</v>
      </c>
    </row>
    <row r="24" spans="2:9" ht="12.75" customHeight="1" x14ac:dyDescent="0.2">
      <c r="E24" s="179" t="str">
        <f>IF(SUM(E25:E27)=0,0,"")</f>
        <v/>
      </c>
      <c r="F24" s="195"/>
      <c r="G24" s="179">
        <f>IF(REKAPITULACIJA!$F$41=0,"",IF(SUM(G25:G27)=0,0,""))</f>
        <v>0</v>
      </c>
    </row>
    <row r="25" spans="2:9" ht="25.5" x14ac:dyDescent="0.2">
      <c r="B25" s="18" t="s">
        <v>157</v>
      </c>
      <c r="C25" s="19" t="s">
        <v>158</v>
      </c>
      <c r="D25" s="20" t="s">
        <v>229</v>
      </c>
      <c r="E25" s="124">
        <v>15</v>
      </c>
      <c r="F25" s="148">
        <v>0</v>
      </c>
      <c r="G25" s="21">
        <f t="shared" ref="G25:G27" si="2">IF(F25="","",E25*F25)</f>
        <v>0</v>
      </c>
      <c r="I25" s="125">
        <v>125</v>
      </c>
    </row>
    <row r="26" spans="2:9" ht="25.5" x14ac:dyDescent="0.2">
      <c r="B26" s="18" t="s">
        <v>159</v>
      </c>
      <c r="C26" s="19" t="s">
        <v>158</v>
      </c>
      <c r="D26" s="20" t="s">
        <v>230</v>
      </c>
      <c r="E26" s="124">
        <v>8</v>
      </c>
      <c r="F26" s="148">
        <v>0</v>
      </c>
      <c r="G26" s="21">
        <f t="shared" si="2"/>
        <v>0</v>
      </c>
      <c r="I26" s="125">
        <v>125</v>
      </c>
    </row>
    <row r="27" spans="2:9" ht="51" x14ac:dyDescent="0.2">
      <c r="B27" s="18" t="s">
        <v>280</v>
      </c>
      <c r="C27" s="19" t="s">
        <v>4</v>
      </c>
      <c r="D27" s="20" t="s">
        <v>281</v>
      </c>
      <c r="E27" s="124">
        <v>1</v>
      </c>
      <c r="F27" s="148">
        <v>0</v>
      </c>
      <c r="G27" s="21">
        <f t="shared" si="2"/>
        <v>0</v>
      </c>
      <c r="I27" s="125">
        <v>0</v>
      </c>
    </row>
    <row r="28" spans="2:9" ht="12.75" customHeight="1" thickBot="1" x14ac:dyDescent="0.25"/>
    <row r="29" spans="2:9" ht="16.5" thickBot="1" x14ac:dyDescent="0.25">
      <c r="D29" s="26" t="s">
        <v>146</v>
      </c>
      <c r="E29" s="27"/>
      <c r="F29" s="136" t="str">
        <f>IF(SUM(G6:G27)=0,"",SUM(G6:G27))</f>
        <v/>
      </c>
      <c r="G29" s="137"/>
    </row>
  </sheetData>
  <sheetProtection algorithmName="SHA-512" hashValue="x+E3ttWX4ZmjyYQ7y7U3MdQYw3XiQd3Wrn4GJKlO7Be5JZA9R7/EKJd1xbkvE18GFWX9YkFbFgwbWaqZHHQ6og==" saltValue="bgvCS1DamKC7Um9OPASdAQ==" spinCount="100000" sheet="1"/>
  <autoFilter ref="E1:G29" xr:uid="{00000000-0009-0000-0000-000007000000}">
    <filterColumn colId="0">
      <filters blank="1">
        <filter val="1,00"/>
        <filter val="10,00"/>
        <filter val="15,00"/>
        <filter val="5,00"/>
        <filter val="585,00"/>
        <filter val="količina"/>
      </filters>
    </filterColumn>
  </autoFilter>
  <dataConsolidate/>
  <mergeCells count="7">
    <mergeCell ref="B23:D23"/>
    <mergeCell ref="F29:G29"/>
    <mergeCell ref="B10:D10"/>
    <mergeCell ref="B4:G4"/>
    <mergeCell ref="B6:D6"/>
    <mergeCell ref="B15:D15"/>
    <mergeCell ref="B19:D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rowBreaks count="1" manualBreakCount="1">
    <brk id="2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49</vt:i4>
      </vt:variant>
    </vt:vector>
  </HeadingPairs>
  <TitlesOfParts>
    <vt:vector size="57" baseType="lpstr">
      <vt:lpstr>REKAPITULACIJA</vt:lpstr>
      <vt:lpstr>1. PREDDELA</vt:lpstr>
      <vt:lpstr>2. ZEMELJSKA DELA</vt:lpstr>
      <vt:lpstr>3. VOZIŠČNE KONSTRUKCIJE</vt:lpstr>
      <vt:lpstr>4. ODVODNJAVANJE</vt:lpstr>
      <vt:lpstr>5. GRADBENA IN OBRTNIŠKA DELA</vt:lpstr>
      <vt:lpstr>6. OPREMA CEST</vt:lpstr>
      <vt:lpstr>7. TUJE STORITVE</vt:lpstr>
      <vt:lpstr>_1.1_Geodetska_dela</vt:lpstr>
      <vt:lpstr>_1.2_Čiščenje_terena</vt:lpstr>
      <vt:lpstr>_1.3_Ostala_preddela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GRADBENA IN OBRTNIŠKA DELA'!_1_preddela_1</vt:lpstr>
      <vt:lpstr>'6. OPREMA CEST'!_1_preddela_1</vt:lpstr>
      <vt:lpstr>'7. TUJE STORITVE'!_1_preddela_1</vt:lpstr>
      <vt:lpstr>_2.1_Izkopi</vt:lpstr>
      <vt:lpstr>_2.2_Planum_tal</vt:lpstr>
      <vt:lpstr>_2.3_ločilne_drenažne_filterske_plasti</vt:lpstr>
      <vt:lpstr>_2.4_Nasipi_zasipi_posteljica</vt:lpstr>
      <vt:lpstr>_2.5_Brežine_zelenice</vt:lpstr>
      <vt:lpstr>_2.9_prevozi_razprostiranje_materiala</vt:lpstr>
      <vt:lpstr>_3.1_Nosilne_plasti</vt:lpstr>
      <vt:lpstr>_3.2_Obrabne_plasti</vt:lpstr>
      <vt:lpstr>_3.4_Tlakovane_obrabne_plasti</vt:lpstr>
      <vt:lpstr>_3.5_Robni_elementi_vozišč</vt:lpstr>
      <vt:lpstr>_4.1_Površinsko_odvodnjavanje</vt:lpstr>
      <vt:lpstr>_4.3_Kanalizacija</vt:lpstr>
      <vt:lpstr>_4.4_Jaški</vt:lpstr>
      <vt:lpstr>_5.1_Tesarska_dela</vt:lpstr>
      <vt:lpstr>_5.2_Dela_z_jeklom</vt:lpstr>
      <vt:lpstr>_5.3_Dela_z_cementnim_betonom</vt:lpstr>
      <vt:lpstr>_5.5_Popravila_objektov</vt:lpstr>
      <vt:lpstr>_6.1_Pokončna_oprema_cest</vt:lpstr>
      <vt:lpstr>_6.2_Označbe_na_voziščihž</vt:lpstr>
      <vt:lpstr>_6.3_Oprema_za_vodenje_prometa</vt:lpstr>
      <vt:lpstr>_6.4_Oprema_za_zavarovanje_prometa</vt:lpstr>
      <vt:lpstr>_7.2_Elektroenergetski_vodi</vt:lpstr>
      <vt:lpstr>_7.3_Telekomunikacijske_naprave</vt:lpstr>
      <vt:lpstr>_7.6_vodovod</vt:lpstr>
      <vt:lpstr>_7.7_Plinovod</vt:lpstr>
      <vt:lpstr>_7.9_Preizkusi_nadzor_dokumentacija</vt:lpstr>
      <vt:lpstr>Čiščenje_terena_1.2</vt:lpstr>
      <vt:lpstr>Geodetska_dela_1.1</vt:lpstr>
      <vt:lpstr>Ostala_preddela_1.3</vt:lpstr>
      <vt:lpstr>'5. GRADBENA IN OBRTNIŠKA DELA'!Print_Area</vt:lpstr>
      <vt:lpstr>REKAPITULACIJA!Print_Area</vt:lpstr>
      <vt:lpstr>'1. PREDDELA'!Print_Titles</vt:lpstr>
      <vt:lpstr>'2. ZEMELJSKA DELA'!Print_Titles</vt:lpstr>
      <vt:lpstr>'3. VOZIŠČNE KONSTRUKCIJE'!Print_Titles</vt:lpstr>
      <vt:lpstr>'4. ODVODNJAVANJE'!Print_Titles</vt:lpstr>
      <vt:lpstr>'5. GRADBENA IN OBRTNIŠKA DELA'!Print_Titles</vt:lpstr>
      <vt:lpstr>'6. OPREMA CEST'!Print_Titles</vt:lpstr>
      <vt:lpstr>'7. TUJE STORITVE'!Print_Titles</vt:lpstr>
      <vt:lpstr>za_zavarovanje_prometa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Simon Prebil</cp:lastModifiedBy>
  <cp:lastPrinted>2019-02-20T10:56:52Z</cp:lastPrinted>
  <dcterms:created xsi:type="dcterms:W3CDTF">2010-07-30T11:24:43Z</dcterms:created>
  <dcterms:modified xsi:type="dcterms:W3CDTF">2026-03-05T12:36:04Z</dcterms:modified>
</cp:coreProperties>
</file>