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queryTables/queryTable1.xml" ContentType="application/vnd.openxmlformats-officedocument.spreadsheetml.queryTable+xml"/>
  <Override PartName="/xl/queryTables/queryTable2.xml" ContentType="application/vnd.openxmlformats-officedocument.spreadsheetml.queryTable+xml"/>
  <Override PartName="/xl/queryTables/queryTable3.xml" ContentType="application/vnd.openxmlformats-officedocument.spreadsheetml.queryTable+xml"/>
  <Override PartName="/xl/queryTables/queryTable4.xml" ContentType="application/vnd.openxmlformats-officedocument.spreadsheetml.queryTable+xml"/>
  <Override PartName="/xl/queryTables/queryTable5.xml" ContentType="application/vnd.openxmlformats-officedocument.spreadsheetml.queryTable+xml"/>
  <Override PartName="/xl/queryTables/queryTable6.xml" ContentType="application/vnd.openxmlformats-officedocument.spreadsheetml.queryTable+xml"/>
  <Override PartName="/xl/queryTables/queryTable7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7"/>
  <workbookPr codeName="Ta_delovni_zvezek" defaultThemeVersion="124226"/>
  <mc:AlternateContent xmlns:mc="http://schemas.openxmlformats.org/markup-compatibility/2006">
    <mc:Choice Requires="x15">
      <x15ac:absPath xmlns:x15ac="http://schemas.microsoft.com/office/spreadsheetml/2010/11/ac" url="S:\Projekti\PLOČNIK BERIČEVO-BRINJE, PP2024\2323_PLOČNIK BRINJE-BERIČEVO_PZI_2025-06-19 - KONČNI PZI\POPISI ZA RAZPIS 2026\"/>
    </mc:Choice>
  </mc:AlternateContent>
  <xr:revisionPtr revIDLastSave="0" documentId="13_ncr:1_{C683D088-599B-4398-BB31-7A9DAFA3E4E0}" xr6:coauthVersionLast="36" xr6:coauthVersionMax="36" xr10:uidLastSave="{00000000-0000-0000-0000-000000000000}"/>
  <workbookProtection workbookAlgorithmName="SHA-512" workbookHashValue="iUwz18r26fQ8JxwKM7Y6MtWYiE/4nYpCyKdJ5JZiwgWKiOiA2mD44vRTPrAH5P2zw3YGvWGIcR+9E2B04+p7aA==" workbookSaltValue="NuyBqxffTgYaiBMpeGmzTA==" workbookSpinCount="100000" lockStructure="1"/>
  <bookViews>
    <workbookView xWindow="13695" yWindow="-15" windowWidth="14310" windowHeight="12405" tabRatio="878" activeTab="7" xr2:uid="{00000000-000D-0000-FFFF-FFFF00000000}"/>
  </bookViews>
  <sheets>
    <sheet name="REKAPITULACIJA" sheetId="1" r:id="rId1"/>
    <sheet name="1. PREDDELA" sheetId="2" r:id="rId2"/>
    <sheet name="2. ZEMELJSKA DELA" sheetId="4" r:id="rId3"/>
    <sheet name="3. VOZIŠČNE KONSTRUKCIJE" sheetId="5" r:id="rId4"/>
    <sheet name="4. ODVODNJAVANJE" sheetId="6" r:id="rId5"/>
    <sheet name="5. GRADBENA IN OBRTNIŠKA DELA" sheetId="7" r:id="rId6"/>
    <sheet name="6. OPREMA CEST" sheetId="8" r:id="rId7"/>
    <sheet name="7. TUJE STORITVE" sheetId="9" r:id="rId8"/>
  </sheets>
  <definedNames>
    <definedName name="_1.1_Geodetska_dela">'1. PREDDELA'!$B$6</definedName>
    <definedName name="_1.2_Čiščenje_terena">'1. PREDDELA'!$B$13</definedName>
    <definedName name="_1.3_Ostala_preddela">'1. PREDDELA'!$B$37</definedName>
    <definedName name="_1.4_Predhodna_dela">'1. PREDDELA'!#REF!</definedName>
    <definedName name="_1.5_Geotehnika_predorov">'1. PREDDELA'!#REF!</definedName>
    <definedName name="_1_preddela_1" localSheetId="1">'1. PREDDELA'!$B$2:$F$43</definedName>
    <definedName name="_1_preddela_1" localSheetId="2">'2. ZEMELJSKA DELA'!$B$2:$F$42</definedName>
    <definedName name="_1_preddela_1" localSheetId="3">'3. VOZIŠČNE KONSTRUKCIJE'!$B$2:$F$51</definedName>
    <definedName name="_1_preddela_1" localSheetId="4">'4. ODVODNJAVANJE'!$B$2:$F$39</definedName>
    <definedName name="_1_preddela_1" localSheetId="5">'5. GRADBENA IN OBRTNIŠKA DELA'!$B$2:$F$10</definedName>
    <definedName name="_1_preddela_1" localSheetId="6">'6. OPREMA CEST'!$B$2:$F$26</definedName>
    <definedName name="_1_preddela_1" localSheetId="7">'7. TUJE STORITVE'!$B$2:$F$29</definedName>
    <definedName name="_2.1_Izkopi">'2. ZEMELJSKA DELA'!$B$6</definedName>
    <definedName name="_2.2_Planum_tal">'2. ZEMELJSKA DELA'!$B$14</definedName>
    <definedName name="_2.3_ločilne_drenažne_filterske_plasti">'2. ZEMELJSKA DELA'!$B$19</definedName>
    <definedName name="_2.4_Nasipi_zasipi_posteljica">'2. ZEMELJSKA DELA'!$B$23</definedName>
    <definedName name="_2.5_Brežine_zelenice">'2. ZEMELJSKA DELA'!$B$29</definedName>
    <definedName name="_2.6_Armiranje_zemljin">'2. ZEMELJSKA DELA'!#REF!</definedName>
    <definedName name="_2.7_Koli_vodnjaki">'2. ZEMELJSKA DELA'!#REF!</definedName>
    <definedName name="_2.8_Zagatne_stene">'2. ZEMELJSKA DELA'!#REF!</definedName>
    <definedName name="_2.9_prevozi_razprostiranje_materiala">'2. ZEMELJSKA DELA'!$B$34</definedName>
    <definedName name="_3.1_Nosilne_plasti">'3. VOZIŠČNE KONSTRUKCIJE'!$B$6</definedName>
    <definedName name="_3.2_Obrabne_plasti">'3. VOZIŠČNE KONSTRUKCIJE'!$B$17</definedName>
    <definedName name="_3.3_Vezane_nosilne_in_obrabne_plasti">'3. VOZIŠČNE KONSTRUKCIJE'!#REF!</definedName>
    <definedName name="_3.4_Tlakovane_obrabne_plasti">'3. VOZIŠČNE KONSTRUKCIJE'!#REF!</definedName>
    <definedName name="_3.5_Robni_elementi_vozišč">'3. VOZIŠČNE KONSTRUKCIJE'!$B$34</definedName>
    <definedName name="_4.1_Površinsko_odvodnjavanje">'4. ODVODNJAVANJE'!#REF!</definedName>
    <definedName name="_4.2_Drenaže">'4. ODVODNJAVANJE'!$B$6</definedName>
    <definedName name="_4.3_Kanalizacija">'4. ODVODNJAVANJE'!$B$10</definedName>
    <definedName name="_4.4_Jaški">'4. ODVODNJAVANJE'!$B$24</definedName>
    <definedName name="_4.5_Prepusti">'4. ODVODNJAVANJE'!#REF!</definedName>
    <definedName name="_4.6_Izviri_ponikovalnice">'4. ODVODNJAVANJE'!$B$35</definedName>
    <definedName name="_5.1_Tesarska_dela">'5. GRADBENA IN OBRTNIŠKA DELA'!#REF!</definedName>
    <definedName name="_5.2_Dela_z_jeklom">'5. GRADBENA IN OBRTNIŠKA DELA'!#REF!</definedName>
    <definedName name="_5.3_Dela_z_cementnim_betonom">'5. GRADBENA IN OBRTNIŠKA DELA'!#REF!</definedName>
    <definedName name="_5.4_Zidarska_dela">'5. GRADBENA IN OBRTNIŠKA DELA'!#REF!</definedName>
    <definedName name="_5.5_Popravila_objektov">'5. GRADBENA IN OBRTNIŠKA DELA'!$B$6</definedName>
    <definedName name="_5.6_Sidranje">'5. GRADBENA IN OBRTNIŠKA DELA'!#REF!</definedName>
    <definedName name="_5.7_Injektiranje">'5. GRADBENA IN OBRTNIŠKA DELA'!#REF!</definedName>
    <definedName name="_5.8_Ključavničarska_dela">'5. GRADBENA IN OBRTNIŠKA DELA'!#REF!</definedName>
    <definedName name="_5.9_Zaščitna_dela">'5. GRADBENA IN OBRTNIŠKA DELA'!#REF!</definedName>
    <definedName name="_6.1_Pokončna_oprema_cest">'6. OPREMA CEST'!$B$6</definedName>
    <definedName name="_6.2_Označbe_na_voziščihž">'6. OPREMA CEST'!$B$14</definedName>
    <definedName name="_6.3_Oprema_za_vodenje_prometa">'6. OPREMA CEST'!$B$22</definedName>
    <definedName name="_6.4_Oprema_za_zavarovanje_prometa">'6. OPREMA CEST'!#REF!</definedName>
    <definedName name="_6.5_Oprema_za_zimsko_službo">'6. OPREMA CEST'!#REF!</definedName>
    <definedName name="_6.6_Druga_prometna_oprema_cest">'6. OPREMA CEST'!#REF!</definedName>
    <definedName name="_7.2_Elektroenergetski_vodi">'7. TUJE STORITVE'!$B$6</definedName>
    <definedName name="_7.3_Telekomunikacijske_naprave">'7. TUJE STORITVE'!$B$10</definedName>
    <definedName name="_7.4_klic_v_sili">'7. TUJE STORITVE'!#REF!</definedName>
    <definedName name="_7.5_Javna_razsvetljava">'7. TUJE STORITVE'!#REF!</definedName>
    <definedName name="_7.6_vodovod">'7. TUJE STORITVE'!$B$14</definedName>
    <definedName name="_7.7_Plinovod">'7. TUJE STORITVE'!$B$18</definedName>
    <definedName name="_7.8_Železnica">'7. TUJE STORITVE'!#REF!</definedName>
    <definedName name="_7.9_Preizkusi_nadzor_dokumentacija">'7. TUJE STORITVE'!$B$22</definedName>
    <definedName name="_xlnm._FilterDatabase" localSheetId="1" hidden="1">'1. PREDDELA'!$E$1:$G$43</definedName>
    <definedName name="_xlnm._FilterDatabase" localSheetId="2" hidden="1">'2. ZEMELJSKA DELA'!$E$1:$G$42</definedName>
    <definedName name="_xlnm._FilterDatabase" localSheetId="3" hidden="1">'3. VOZIŠČNE KONSTRUKCIJE'!$E$1:$G$51</definedName>
    <definedName name="_xlnm._FilterDatabase" localSheetId="4" hidden="1">'4. ODVODNJAVANJE'!$E$1:$G$39</definedName>
    <definedName name="_xlnm._FilterDatabase" localSheetId="5" hidden="1">'5. GRADBENA IN OBRTNIŠKA DELA'!$E$1:$G$10</definedName>
    <definedName name="_xlnm._FilterDatabase" localSheetId="6" hidden="1">'6. OPREMA CEST'!$E$1:$G$26</definedName>
    <definedName name="_xlnm._FilterDatabase" localSheetId="7" hidden="1">'7. TUJE STORITVE'!$E$1:$G$29</definedName>
    <definedName name="Čiščenje_terena_1.2">'1. PREDDELA'!$B$13</definedName>
    <definedName name="Geodetska_dela_1.1">'1. PREDDELA'!$B$6</definedName>
    <definedName name="iri_ponikovalnice">'4. ODVODNJAVANJE'!$B$35</definedName>
    <definedName name="Ostala_preddela_1.3">'1. PREDDELA'!$B$37</definedName>
    <definedName name="Predhodna_dela_1.4">'1. PREDDELA'!#REF!</definedName>
    <definedName name="_xlnm.Print_Area" localSheetId="5">'5. GRADBENA IN OBRTNIŠKA DELA'!$A$1:$G$10</definedName>
    <definedName name="_xlnm.Print_Area" localSheetId="0">REKAPITULACIJA!$A$1:$I$36</definedName>
    <definedName name="_xlnm.Print_Titles" localSheetId="1">'1. PREDDELA'!$1:$3</definedName>
    <definedName name="_xlnm.Print_Titles" localSheetId="2">'2. ZEMELJSKA DELA'!$1:$3</definedName>
    <definedName name="_xlnm.Print_Titles" localSheetId="3">'3. VOZIŠČNE KONSTRUKCIJE'!$1:$3</definedName>
    <definedName name="_xlnm.Print_Titles" localSheetId="4">'4. ODVODNJAVANJE'!$1:$3</definedName>
    <definedName name="_xlnm.Print_Titles" localSheetId="5">'5. GRADBENA IN OBRTNIŠKA DELA'!$1:$3</definedName>
    <definedName name="_xlnm.Print_Titles" localSheetId="6">'6. OPREMA CEST'!$1:$3</definedName>
    <definedName name="_xlnm.Print_Titles" localSheetId="7">'7. TUJE STORITVE'!$1:$3</definedName>
    <definedName name="za_zavarovanje_prometa">'6. OPREMA CEST'!#REF!</definedName>
  </definedNames>
  <calcPr calcId="191029"/>
</workbook>
</file>

<file path=xl/calcChain.xml><?xml version="1.0" encoding="utf-8"?>
<calcChain xmlns="http://schemas.openxmlformats.org/spreadsheetml/2006/main">
  <c r="F42" i="4" l="1"/>
  <c r="F43" i="2"/>
  <c r="G5" i="2"/>
  <c r="G6" i="2"/>
  <c r="G7" i="2"/>
  <c r="G14" i="2"/>
  <c r="G15" i="2"/>
  <c r="G19" i="2"/>
  <c r="G20" i="2"/>
  <c r="G21" i="2"/>
  <c r="G24" i="2"/>
  <c r="G25" i="2"/>
  <c r="G26" i="2"/>
  <c r="G41" i="2"/>
  <c r="G40" i="2"/>
  <c r="G39" i="2" s="1"/>
  <c r="G35" i="2"/>
  <c r="G34" i="2"/>
  <c r="G33" i="2"/>
  <c r="G38" i="2" l="1"/>
  <c r="E32" i="5"/>
  <c r="E40" i="4"/>
  <c r="E12" i="4"/>
  <c r="E11" i="4"/>
  <c r="E27" i="4" l="1"/>
  <c r="E10" i="5"/>
  <c r="E9" i="5"/>
  <c r="E26" i="4"/>
  <c r="E8" i="4"/>
  <c r="E9" i="4"/>
  <c r="E49" i="5" l="1"/>
  <c r="E15" i="5"/>
  <c r="E20" i="5"/>
  <c r="E13" i="6"/>
  <c r="E14" i="6"/>
  <c r="E20" i="6" s="1"/>
  <c r="E19" i="6" l="1"/>
  <c r="E10" i="4"/>
  <c r="E38" i="4" s="1"/>
  <c r="E17" i="4"/>
  <c r="E25" i="5"/>
  <c r="E11" i="5"/>
  <c r="E16" i="4"/>
  <c r="E21" i="4"/>
  <c r="E16" i="8"/>
  <c r="E19" i="8"/>
  <c r="E27" i="2"/>
  <c r="G27" i="9" l="1"/>
  <c r="G30" i="6" l="1"/>
  <c r="E21" i="6" l="1"/>
  <c r="E17" i="6"/>
  <c r="E25" i="4" l="1"/>
  <c r="E30" i="2" l="1"/>
  <c r="G8" i="7" l="1"/>
  <c r="E15" i="6" l="1"/>
  <c r="E31" i="2" l="1"/>
  <c r="E37" i="4" l="1"/>
  <c r="E30" i="5"/>
  <c r="E39" i="4"/>
  <c r="G22" i="6" l="1"/>
  <c r="E31" i="5"/>
  <c r="E7" i="9" l="1"/>
  <c r="E5" i="9"/>
  <c r="E32" i="4"/>
  <c r="E16" i="6" l="1"/>
  <c r="E11" i="9" l="1"/>
  <c r="E10" i="9"/>
  <c r="E9" i="9" l="1"/>
  <c r="G26" i="5"/>
  <c r="E36" i="4" l="1"/>
  <c r="E9" i="2" l="1"/>
  <c r="G17" i="4" l="1"/>
  <c r="G33" i="6" l="1"/>
  <c r="G24" i="9" l="1"/>
  <c r="G25" i="9"/>
  <c r="G26" i="9"/>
  <c r="G20" i="9"/>
  <c r="G16" i="9"/>
  <c r="G12" i="9"/>
  <c r="G8" i="9"/>
  <c r="G24" i="8"/>
  <c r="G16" i="8"/>
  <c r="G17" i="8"/>
  <c r="G18" i="8"/>
  <c r="G19" i="8"/>
  <c r="G20" i="8"/>
  <c r="G8" i="8"/>
  <c r="G9" i="8"/>
  <c r="G10" i="8"/>
  <c r="G11" i="8"/>
  <c r="G12" i="8"/>
  <c r="G36" i="4"/>
  <c r="G37" i="4"/>
  <c r="G38" i="4"/>
  <c r="G39" i="4"/>
  <c r="G40" i="4"/>
  <c r="G37" i="6"/>
  <c r="G26" i="6"/>
  <c r="G27" i="6"/>
  <c r="G28" i="6"/>
  <c r="G29" i="6"/>
  <c r="G31" i="6"/>
  <c r="G32" i="6"/>
  <c r="G12" i="6"/>
  <c r="G13" i="6"/>
  <c r="G14" i="6"/>
  <c r="G15" i="6"/>
  <c r="G16" i="6"/>
  <c r="G17" i="6"/>
  <c r="G18" i="6"/>
  <c r="G19" i="6"/>
  <c r="G20" i="6"/>
  <c r="G21" i="6"/>
  <c r="G8" i="6"/>
  <c r="G49" i="5"/>
  <c r="G45" i="5"/>
  <c r="G38" i="5"/>
  <c r="G39" i="5"/>
  <c r="G40" i="5"/>
  <c r="G41" i="5"/>
  <c r="G30" i="5"/>
  <c r="G31" i="5"/>
  <c r="G32" i="5"/>
  <c r="G24" i="5"/>
  <c r="G25" i="5"/>
  <c r="G20" i="5"/>
  <c r="G15" i="5"/>
  <c r="G9" i="5"/>
  <c r="G10" i="5"/>
  <c r="G11" i="5"/>
  <c r="G31" i="4"/>
  <c r="G32" i="4"/>
  <c r="G25" i="4"/>
  <c r="G26" i="4"/>
  <c r="G27" i="4"/>
  <c r="G21" i="4"/>
  <c r="G16" i="4"/>
  <c r="G8" i="4"/>
  <c r="G9" i="4"/>
  <c r="G10" i="4"/>
  <c r="G11" i="4"/>
  <c r="G12" i="4"/>
  <c r="G28" i="2"/>
  <c r="G29" i="2"/>
  <c r="G30" i="2"/>
  <c r="G31" i="2"/>
  <c r="G32" i="2"/>
  <c r="G27" i="2"/>
  <c r="G23" i="2"/>
  <c r="G22" i="2"/>
  <c r="G17" i="2"/>
  <c r="G18" i="2"/>
  <c r="G16" i="2"/>
  <c r="G8" i="2"/>
  <c r="G9" i="2"/>
  <c r="G10" i="2"/>
  <c r="G11" i="2"/>
  <c r="E23" i="9"/>
  <c r="E22" i="9"/>
  <c r="E21" i="9"/>
  <c r="E19" i="9"/>
  <c r="E18" i="9"/>
  <c r="E17" i="9"/>
  <c r="E15" i="9"/>
  <c r="E14" i="9"/>
  <c r="E6" i="9"/>
  <c r="E23" i="8"/>
  <c r="E22" i="8"/>
  <c r="E21" i="8"/>
  <c r="E15" i="8"/>
  <c r="E14" i="8"/>
  <c r="E13" i="8"/>
  <c r="E7" i="8"/>
  <c r="E6" i="8"/>
  <c r="E5" i="8"/>
  <c r="E7" i="7"/>
  <c r="E6" i="7"/>
  <c r="E5" i="7"/>
  <c r="E36" i="6"/>
  <c r="E35" i="6"/>
  <c r="E34" i="6"/>
  <c r="E24" i="6"/>
  <c r="E7" i="6"/>
  <c r="E6" i="6"/>
  <c r="E5" i="6"/>
  <c r="E48" i="5"/>
  <c r="E47" i="5"/>
  <c r="E46" i="5"/>
  <c r="E44" i="5"/>
  <c r="E43" i="5"/>
  <c r="E42" i="5"/>
  <c r="E37" i="5"/>
  <c r="E36" i="5"/>
  <c r="E35" i="5"/>
  <c r="E19" i="5"/>
  <c r="E18" i="5"/>
  <c r="E14" i="5"/>
  <c r="E13" i="5"/>
  <c r="E30" i="4"/>
  <c r="E29" i="4"/>
  <c r="E28" i="4"/>
  <c r="E24" i="4"/>
  <c r="E23" i="4"/>
  <c r="E20" i="4"/>
  <c r="E19" i="4"/>
  <c r="E18" i="4"/>
  <c r="E14" i="4"/>
  <c r="E13" i="4"/>
  <c r="E39" i="2"/>
  <c r="E38" i="2"/>
  <c r="E26" i="2"/>
  <c r="E25" i="2"/>
  <c r="E24" i="2"/>
  <c r="E19" i="2"/>
  <c r="E20" i="2"/>
  <c r="E21" i="2"/>
  <c r="E15" i="2"/>
  <c r="E14" i="2"/>
  <c r="E7" i="2"/>
  <c r="E6" i="2"/>
  <c r="E5" i="2"/>
  <c r="G5" i="9" l="1"/>
  <c r="G7" i="9"/>
  <c r="E13" i="9"/>
  <c r="G10" i="9"/>
  <c r="G11" i="9"/>
  <c r="G18" i="9"/>
  <c r="G19" i="9"/>
  <c r="G17" i="9"/>
  <c r="G14" i="9"/>
  <c r="G15" i="9"/>
  <c r="G6" i="9"/>
  <c r="G21" i="8"/>
  <c r="G22" i="8"/>
  <c r="G23" i="8"/>
  <c r="G13" i="8"/>
  <c r="G14" i="8"/>
  <c r="G15" i="8"/>
  <c r="G5" i="8"/>
  <c r="G6" i="8"/>
  <c r="G7" i="8"/>
  <c r="G5" i="7"/>
  <c r="G6" i="7"/>
  <c r="G7" i="7"/>
  <c r="G35" i="6"/>
  <c r="G36" i="6"/>
  <c r="G34" i="6"/>
  <c r="G24" i="6"/>
  <c r="G5" i="6"/>
  <c r="G6" i="6"/>
  <c r="G7" i="6"/>
  <c r="G46" i="5"/>
  <c r="G47" i="5"/>
  <c r="G48" i="5"/>
  <c r="G43" i="5"/>
  <c r="G44" i="5"/>
  <c r="G42" i="5"/>
  <c r="G35" i="5"/>
  <c r="G36" i="5"/>
  <c r="G37" i="5"/>
  <c r="G19" i="5"/>
  <c r="G18" i="5"/>
  <c r="G12" i="5"/>
  <c r="G13" i="5"/>
  <c r="G14" i="5"/>
  <c r="G28" i="4"/>
  <c r="G30" i="4"/>
  <c r="G29" i="4"/>
  <c r="G22" i="4"/>
  <c r="G23" i="4"/>
  <c r="G24" i="4"/>
  <c r="G20" i="4"/>
  <c r="G18" i="4"/>
  <c r="G19" i="4"/>
  <c r="G14" i="4"/>
  <c r="G15" i="4"/>
  <c r="G13" i="4"/>
  <c r="E15" i="4"/>
  <c r="G9" i="9" l="1"/>
  <c r="G13" i="9"/>
  <c r="F39" i="6"/>
  <c r="F26" i="8"/>
  <c r="H24" i="1" s="1"/>
  <c r="H16" i="1"/>
  <c r="F10" i="7" l="1"/>
  <c r="H22" i="1" s="1"/>
  <c r="F51" i="5"/>
  <c r="H18" i="1" s="1"/>
  <c r="H14" i="1"/>
  <c r="H20" i="1"/>
  <c r="G23" i="9" l="1"/>
  <c r="G21" i="9"/>
  <c r="G22" i="9"/>
  <c r="F29" i="9" l="1"/>
  <c r="H26" i="1" s="1"/>
  <c r="H28" i="1" s="1"/>
  <c r="H31" i="1" s="1"/>
  <c r="H33" i="1" s="1"/>
  <c r="H36" i="1" s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1_preddela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2" xr16:uid="{00000000-0015-0000-FFFF-FFFF01000000}" name="1_preddela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3" xr16:uid="{00000000-0015-0000-FFFF-FFFF02000000}" name="1_preddela1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4" xr16:uid="{00000000-0015-0000-FFFF-FFFF03000000}" name="1_preddela1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5" xr16:uid="{00000000-0015-0000-FFFF-FFFF04000000}" name="1_preddela121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6" xr16:uid="{00000000-0015-0000-FFFF-FFFF05000000}" name="1_preddela2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  <connection id="7" xr16:uid="{00000000-0015-0000-FFFF-FFFF06000000}" name="1_preddela3" type="6" refreshedVersion="3" background="1" saveData="1">
    <textPr codePage="65000" sourceFile="C:\Documents and Settings\student\Desktop\1_preddela.txt" decimal="," thousands=".">
      <textFields count="3">
        <textField type="text"/>
        <textField/>
        <textField/>
      </textFields>
    </textPr>
  </connection>
</connections>
</file>

<file path=xl/sharedStrings.xml><?xml version="1.0" encoding="utf-8"?>
<sst xmlns="http://schemas.openxmlformats.org/spreadsheetml/2006/main" count="407" uniqueCount="280">
  <si>
    <t>1.   PREDDELA</t>
  </si>
  <si>
    <t>km</t>
  </si>
  <si>
    <t>11 121</t>
  </si>
  <si>
    <t>11 131</t>
  </si>
  <si>
    <t>kos</t>
  </si>
  <si>
    <t>11 221</t>
  </si>
  <si>
    <t>11 631</t>
  </si>
  <si>
    <t>ura</t>
  </si>
  <si>
    <t>12 111</t>
  </si>
  <si>
    <t>m2</t>
  </si>
  <si>
    <t>12 112</t>
  </si>
  <si>
    <t>12 211</t>
  </si>
  <si>
    <t>m1</t>
  </si>
  <si>
    <t>m3</t>
  </si>
  <si>
    <t>12 311</t>
  </si>
  <si>
    <t>12 321</t>
  </si>
  <si>
    <t>12 322</t>
  </si>
  <si>
    <t>12 371</t>
  </si>
  <si>
    <t>12 372</t>
  </si>
  <si>
    <t>12 381</t>
  </si>
  <si>
    <t>12 382</t>
  </si>
  <si>
    <t>12 391</t>
  </si>
  <si>
    <t>12 396</t>
  </si>
  <si>
    <t>dan</t>
  </si>
  <si>
    <t>13 113</t>
  </si>
  <si>
    <t>1.1 Geodetska dela</t>
  </si>
  <si>
    <t>1.2  Čiščenje terena</t>
  </si>
  <si>
    <t>1.2.1 Odstranitev grmovja, dreves, vej in panjev</t>
  </si>
  <si>
    <t>1.2.2 Odstranitev prometne signalizacije in opreme</t>
  </si>
  <si>
    <t>1.2.3 Porušitev in odstranitev voziščnih konstrukcij</t>
  </si>
  <si>
    <t>1.3 Ostala preddela</t>
  </si>
  <si>
    <t>1.3.1 Omejitve prometa</t>
  </si>
  <si>
    <t>šifra</t>
  </si>
  <si>
    <t>opis dela</t>
  </si>
  <si>
    <t>količina</t>
  </si>
  <si>
    <t>cena</t>
  </si>
  <si>
    <t>znesek</t>
  </si>
  <si>
    <t>enota</t>
  </si>
  <si>
    <t>REKAPITULACIJA  GRADBENIH STROŠKOV</t>
  </si>
  <si>
    <t>skupaj</t>
  </si>
  <si>
    <t xml:space="preserve">S K U P A J                    </t>
  </si>
  <si>
    <t xml:space="preserve">vrednosti v postavkah množi  s faktorjem </t>
  </si>
  <si>
    <t>TUKAJ VNESI CENE!!!</t>
  </si>
  <si>
    <t xml:space="preserve">Odstranitev grmovja na redko porasli površini (do 50 % pokritega tlorisa) - ročno
</t>
  </si>
  <si>
    <t xml:space="preserve">Odstranitev grmovja na redko porasli površini (do 50 % pokritega tlorisa) - strojno
</t>
  </si>
  <si>
    <t xml:space="preserve">Porušitev in odstranitev makadamskega vozišča v debelini do 20 cm
</t>
  </si>
  <si>
    <t xml:space="preserve">Rezkanje in odvoz asfaltne krovne plasti v debelini 4 do 7 cm 
</t>
  </si>
  <si>
    <t xml:space="preserve">Rezanje asfaltne plasti s talno diamantno žago, debele do 5 cm
</t>
  </si>
  <si>
    <t xml:space="preserve">Porušitev in odstranitev robnika iz cementnega betona
</t>
  </si>
  <si>
    <t>SKUPAJ PREDDELA:</t>
  </si>
  <si>
    <t>2.   ZEMELJSKA DELA</t>
  </si>
  <si>
    <t>21 114</t>
  </si>
  <si>
    <t>2.2  Planum temeljnih tal</t>
  </si>
  <si>
    <t>21 224</t>
  </si>
  <si>
    <t>21 314</t>
  </si>
  <si>
    <t>21 324</t>
  </si>
  <si>
    <t>21 334</t>
  </si>
  <si>
    <t>22 112</t>
  </si>
  <si>
    <t>23 313</t>
  </si>
  <si>
    <t>24 112</t>
  </si>
  <si>
    <t>24 421</t>
  </si>
  <si>
    <t>24 441</t>
  </si>
  <si>
    <t>25 112</t>
  </si>
  <si>
    <t>25 151</t>
  </si>
  <si>
    <t>t</t>
  </si>
  <si>
    <t>29 121</t>
  </si>
  <si>
    <t>29 151</t>
  </si>
  <si>
    <t>29 152</t>
  </si>
  <si>
    <t>29 153</t>
  </si>
  <si>
    <t>29 154</t>
  </si>
  <si>
    <t>SKUPAJ ZEMELJSKA DELA:</t>
  </si>
  <si>
    <t xml:space="preserve">Površinski izkop plodne zemljine – 1. kategorije – strojno z nakladanjem
</t>
  </si>
  <si>
    <t xml:space="preserve">Izkop vezljive zemljine/zrnate kamnine – 3. kategorije za temelje, kanalske rove, prepuste, jaške in drenaže, širine do 1,0 m in globine do 1,0 m – strojno, planiranje dna ročno
</t>
  </si>
  <si>
    <t xml:space="preserve">Izkop vezljive zemljine/zrnate kamnine – 3. kategorije za temelje, kanalske rove, prepuste, jaške in drenaže, širine do 1,0 m in globine 1,1 do 2,0 m – strojno, planiranje dna ročno
</t>
  </si>
  <si>
    <t xml:space="preserve">Izkop vezljive zemljine/zrnate kamnine – 3. kategorije za temelje, kanalske rove, prepuste, jaške in drenaže, širine do 1,0 m in globine 2,1 do 4,0 m – strojno, planiranje dna ročno
</t>
  </si>
  <si>
    <t xml:space="preserve">Ureditev planuma temeljnih tal vezljive zemljine – 3. kategorije
</t>
  </si>
  <si>
    <t xml:space="preserve">Dobava in vgraditev geotekstilije za ločilno plast (po načrtu), natezna trdnost nad 14 do 16 kN/m2
</t>
  </si>
  <si>
    <t>2.1  Izkopi</t>
  </si>
  <si>
    <t>2.3  Ločilne, drenažne in filtrske plasti ter delovni plato</t>
  </si>
  <si>
    <t>2.4  Nasipi, zasipi, klini, posteljica in glinasti naboj</t>
  </si>
  <si>
    <t>2.5  Brežine in zelenice</t>
  </si>
  <si>
    <t>2.9  Prevozi, razprostiranje in ureditev deponij materiala</t>
  </si>
  <si>
    <t>3.   VOZIŠČNE KONSTRUKCIJE</t>
  </si>
  <si>
    <t>3.1.1 Nevezane nosilne plasti</t>
  </si>
  <si>
    <t>4.   ODVODNJAVANJE</t>
  </si>
  <si>
    <t>4.2  Globinsko odvodnjavanje - drenaže</t>
  </si>
  <si>
    <t>4.3  Globinsko odvodnjavanje - kanalizacija</t>
  </si>
  <si>
    <t>43 231</t>
  </si>
  <si>
    <t>43 232</t>
  </si>
  <si>
    <t>43 233</t>
  </si>
  <si>
    <t>43 271</t>
  </si>
  <si>
    <t>43 272</t>
  </si>
  <si>
    <t>43 273</t>
  </si>
  <si>
    <t>43 522</t>
  </si>
  <si>
    <t>43 831</t>
  </si>
  <si>
    <t>43 832</t>
  </si>
  <si>
    <t>43 841</t>
  </si>
  <si>
    <t>4.4  Jaški</t>
  </si>
  <si>
    <t>44 333</t>
  </si>
  <si>
    <t>44 962</t>
  </si>
  <si>
    <t>44 966</t>
  </si>
  <si>
    <t>44 972</t>
  </si>
  <si>
    <t>44 977</t>
  </si>
  <si>
    <t>44 992</t>
  </si>
  <si>
    <t>4.6  Izviri, vodnjaki, ponikovalnice, vrtače</t>
  </si>
  <si>
    <t>46 371</t>
  </si>
  <si>
    <t>5.   GRADBENA IN OBRTNIŠKA DELA</t>
  </si>
  <si>
    <t>5.5  Dela pri popravilu objektov</t>
  </si>
  <si>
    <t>SKUPAJ GRADBENA IN OBRTNIŠKA DELA:</t>
  </si>
  <si>
    <t>SKUPAJ ODVODNJAVANJE:</t>
  </si>
  <si>
    <t>SKUPAJ VOZIŠČNE KONSTRUKCIJE:</t>
  </si>
  <si>
    <t>3.1  Nosilne plasti</t>
  </si>
  <si>
    <t>SKUPAJ OPREMA CEST:</t>
  </si>
  <si>
    <t>6.   OPREMA CEST</t>
  </si>
  <si>
    <t>6.1  Pokončna oprema cest</t>
  </si>
  <si>
    <t>61 112</t>
  </si>
  <si>
    <t>61 215</t>
  </si>
  <si>
    <t>61 217</t>
  </si>
  <si>
    <t>6.2  Označbe na voziščih</t>
  </si>
  <si>
    <t>62 112</t>
  </si>
  <si>
    <t>62 163</t>
  </si>
  <si>
    <t>62 166</t>
  </si>
  <si>
    <t>62 252</t>
  </si>
  <si>
    <t>62 711</t>
  </si>
  <si>
    <t>6.3  Oprema za vodenje prometa</t>
  </si>
  <si>
    <t>63 111</t>
  </si>
  <si>
    <t>SKUPAJ TUJE STORITVE:</t>
  </si>
  <si>
    <t>7.   TUJE STORITVE</t>
  </si>
  <si>
    <t>7.2  Elektroenergetski vodi</t>
  </si>
  <si>
    <t>72 111</t>
  </si>
  <si>
    <t>7.3  Telekomunikacijske naprave</t>
  </si>
  <si>
    <t>73 131</t>
  </si>
  <si>
    <t>7.6  Vodovodi</t>
  </si>
  <si>
    <t>76 111</t>
  </si>
  <si>
    <t>7.7  Plinovodi</t>
  </si>
  <si>
    <t>77 111</t>
  </si>
  <si>
    <t>7.9  Preizkusi, nadzor in tehnična dokumentacija</t>
  </si>
  <si>
    <t>79 311</t>
  </si>
  <si>
    <t>79 321</t>
  </si>
  <si>
    <t>79 351</t>
  </si>
  <si>
    <t>31 131</t>
  </si>
  <si>
    <t>31 132</t>
  </si>
  <si>
    <t>31 181</t>
  </si>
  <si>
    <t>3.1.4-6 Asfaltne nosilne plasti - Asphalt concrete - base (AC base)</t>
  </si>
  <si>
    <t>31 552</t>
  </si>
  <si>
    <t>3.2  Obrabne plasti</t>
  </si>
  <si>
    <t>3.2.1 Nevezane obrabne plasti</t>
  </si>
  <si>
    <t>32 111</t>
  </si>
  <si>
    <t>3.2.2 Asfaltne obrabne in zaporne plasti - bitumenski betoni - Asphalt concrete - surface (AC surf)</t>
  </si>
  <si>
    <t>32 254</t>
  </si>
  <si>
    <t>32 274</t>
  </si>
  <si>
    <t>3.2.4 Asfaltne obrabne in zaporne plasti - površinske prevleke - Surface dressing (SD)</t>
  </si>
  <si>
    <t>32 491</t>
  </si>
  <si>
    <t>32 497</t>
  </si>
  <si>
    <t>32 498</t>
  </si>
  <si>
    <t>3.5  Robni elementi vozišč</t>
  </si>
  <si>
    <t>3.5.2 Robniki</t>
  </si>
  <si>
    <t>3.5.3 Obrobe</t>
  </si>
  <si>
    <t>35 212</t>
  </si>
  <si>
    <t>35 214</t>
  </si>
  <si>
    <t>35 235</t>
  </si>
  <si>
    <t>35 275</t>
  </si>
  <si>
    <t>35 313</t>
  </si>
  <si>
    <t>3.6  Bankine</t>
  </si>
  <si>
    <t>36 111</t>
  </si>
  <si>
    <t>1.    PREDDELA</t>
  </si>
  <si>
    <t>2.    ZEMELJSKA DELA</t>
  </si>
  <si>
    <t>3.    VOZIŠČNE KONSTRUKCIJE</t>
  </si>
  <si>
    <t>4.    ODVODNJAVANJE</t>
  </si>
  <si>
    <t>5.    GRADBENA IN OBRTNIŠKA DELA</t>
  </si>
  <si>
    <t>6.    OPREMA CEST</t>
  </si>
  <si>
    <t>7.    TUJE STORITVE</t>
  </si>
  <si>
    <t>8.    NEPREDVIDENA DELA 5%</t>
  </si>
  <si>
    <t xml:space="preserve">Izdelava izravnalne plasti iz drobljenca v povprečni debelini do 5 cm
</t>
  </si>
  <si>
    <t xml:space="preserve">Pobrizg s polimerno bitumensko emulzijo 0,31 do 0,50 kg/m2
</t>
  </si>
  <si>
    <t xml:space="preserve">Dobava in vgraditev predfabriciranega dvignjenega robnika iz cementnega betona s prerezom 8/12 cm
</t>
  </si>
  <si>
    <t xml:space="preserve">Dobava in vgraditev predfabriciranega dvignjenega robnika iz cementnega betona s prerezom 15/25 cm
</t>
  </si>
  <si>
    <t xml:space="preserve">Dobava in vgraditev predfabriciranega pogreznjenega robnika iz cementnega betona s prerezom 15/25 cm
</t>
  </si>
  <si>
    <t xml:space="preserve">Dobava in vgraditev dvignjenega vtočnega robnika s prerezom 15/25 cm iz cementnega betona
</t>
  </si>
  <si>
    <t xml:space="preserve">Izdelava bankine iz gramoza ali naravno zdrobljenega kamnitega materiala, široke do 0,50 m
</t>
  </si>
  <si>
    <t>13 142</t>
  </si>
  <si>
    <t xml:space="preserve">Izdelava elaborata začasne prometne ureditve
</t>
  </si>
  <si>
    <t>22 % DDV</t>
  </si>
  <si>
    <t>22 117</t>
  </si>
  <si>
    <t>12 298</t>
  </si>
  <si>
    <t xml:space="preserve">Porušitev in odstranitev stebrička in temelja prometnega znaka
</t>
  </si>
  <si>
    <t xml:space="preserve">Odlaganje odpadne zmesi zemljine in kamnine, vključno s plačilom komunalne takse
</t>
  </si>
  <si>
    <t xml:space="preserve">Odlaganje odpadnega asfalta na komunalno deponijo, vključno s plačilom komunalne takse
</t>
  </si>
  <si>
    <t xml:space="preserve">Odlaganje odpadnega cementnega betona na komunalno deponijo (odvoz robnikov, kock, tlakovcev, jaškov, kanalizacijskih cevi, …)
</t>
  </si>
  <si>
    <t>Objekt :</t>
  </si>
  <si>
    <t>Del objekta :</t>
  </si>
  <si>
    <t>Številka načrta :</t>
  </si>
  <si>
    <t xml:space="preserve">Humuziranje brežine in zelenice brez valjanja, v debelini do 15 cm - strojno
</t>
  </si>
  <si>
    <t xml:space="preserve">Rezkanje in odvoz asfaltne krovne plasti v debelini do 3 cm 
</t>
  </si>
  <si>
    <t xml:space="preserve">Čiščenje utrjene/odrezkane površine/podlage pred pobrizgom z bitumenskim vezivom
</t>
  </si>
  <si>
    <t>43 851</t>
  </si>
  <si>
    <t>44 996</t>
  </si>
  <si>
    <t xml:space="preserve">Doplačilo za zatravitev s semenom
</t>
  </si>
  <si>
    <t xml:space="preserve">Prevoz materiala na razdaljo nad 10 do 15 km
</t>
  </si>
  <si>
    <t xml:space="preserve">Zaščita stikov s "teksabit trakom"
</t>
  </si>
  <si>
    <t>Zavarovanje gradbišča v času gradnje s popolno zaporo prometa</t>
  </si>
  <si>
    <t xml:space="preserve">Ureditev planuma posteljice
</t>
  </si>
  <si>
    <t xml:space="preserve">Projektantski nadzor
</t>
  </si>
  <si>
    <t xml:space="preserve">Geotehnični nadzor
</t>
  </si>
  <si>
    <t>61 181</t>
  </si>
  <si>
    <t xml:space="preserve">Arheološki nadzor 
</t>
  </si>
  <si>
    <t>55 ___</t>
  </si>
  <si>
    <t>Rezanje asfaltne plasti s talno diamantno žago, debele 6 do 10 cm</t>
  </si>
  <si>
    <t xml:space="preserve">Porušitev grednega robnika iz cementnega betona
</t>
  </si>
  <si>
    <r>
      <t xml:space="preserve">Obnova in zavarovanje zakoličbe osi trase ostale javne ceste </t>
    </r>
    <r>
      <rPr>
        <b/>
        <sz val="10"/>
        <color theme="1"/>
        <rFont val="Arial Narrow"/>
        <family val="2"/>
        <charset val="238"/>
      </rPr>
      <t>v ravninskem terenu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</si>
  <si>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Obnova in zavarovanje zakoličbe trase komunalnih vodov </t>
    </r>
    <r>
      <rPr>
        <b/>
        <sz val="10"/>
        <color theme="1"/>
        <rFont val="Arial Narrow"/>
        <family val="2"/>
        <charset val="238"/>
      </rPr>
      <t>v ravninskem terenu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</si>
  <si>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Postavitev in zavarovanje prečnega profila ostale javne ceste </t>
    </r>
    <r>
      <rPr>
        <b/>
        <sz val="10"/>
        <color theme="1"/>
        <rFont val="Arial Narrow"/>
        <family val="2"/>
        <charset val="238"/>
      </rPr>
      <t>v ravninskem terenu</t>
    </r>
    <r>
      <rPr>
        <sz val="10"/>
        <color theme="1"/>
        <rFont val="Arial Narrow"/>
        <family val="2"/>
        <charset val="238"/>
      </rPr>
      <t xml:space="preserve">
</t>
    </r>
  </si>
  <si>
    <t>12 182</t>
  </si>
  <si>
    <t xml:space="preserve">Posek in odstranitev vej obstoječih dreves in grmovji
</t>
  </si>
  <si>
    <r>
      <t xml:space="preserve">Dobava materiala in izdelava betonskih parapetnih zidov </t>
    </r>
    <r>
      <rPr>
        <b/>
        <i/>
        <sz val="10"/>
        <color theme="1"/>
        <rFont val="Arial Narrow"/>
        <family val="2"/>
        <charset val="238"/>
      </rPr>
      <t>višine do 0,50 m (nad nivojem urejenega terena)</t>
    </r>
    <r>
      <rPr>
        <sz val="10"/>
        <color theme="1"/>
        <rFont val="Arial Narrow"/>
        <family val="2"/>
        <charset val="238"/>
      </rPr>
      <t xml:space="preserve">, vključno s podložnim betonom C12/15, opaženjem in vgraditvijo rebrastih žic iz visokovrednega naravno trdega jekla B St 500 S s premerom do 14 mm (za enostavno ojačitev temeljev in sten zidov) ter dobava in vgradnja ojačenega cementnega betona C25/30 v temelje in stene parapetnih zidov
</t>
    </r>
  </si>
  <si>
    <t>32 ___</t>
  </si>
  <si>
    <r>
      <t xml:space="preserve">Porušitev in odstranitev asfaltne plasti v debelini do 5 cm
( </t>
    </r>
    <r>
      <rPr>
        <i/>
        <sz val="10"/>
        <color theme="1"/>
        <rFont val="Arial Narrow"/>
        <family val="2"/>
        <charset val="238"/>
      </rPr>
      <t>pločnik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</si>
  <si>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Izdelava nevezane nosilne plasti enakomerno zrnatega drobljenca iz kamnine v debelini do 20 cm  ( </t>
    </r>
    <r>
      <rPr>
        <i/>
        <sz val="10"/>
        <color theme="1"/>
        <rFont val="Arial Narrow"/>
        <family val="2"/>
        <charset val="238"/>
      </rPr>
      <t>pločnik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</si>
  <si>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Izdelava kanalizacije iz cevi iz polivinilklorida, vključno s podložno plastjo iz </t>
    </r>
    <r>
      <rPr>
        <b/>
        <sz val="10"/>
        <color theme="1"/>
        <rFont val="Arial Narrow"/>
        <family val="2"/>
        <charset val="238"/>
      </rPr>
      <t>cementnega betona</t>
    </r>
    <r>
      <rPr>
        <sz val="10"/>
        <color theme="1"/>
        <rFont val="Arial Narrow"/>
        <family val="2"/>
        <charset val="238"/>
      </rPr>
      <t xml:space="preserve">, premera </t>
    </r>
    <r>
      <rPr>
        <b/>
        <sz val="10"/>
        <color theme="1"/>
        <rFont val="Arial Narrow"/>
        <family val="2"/>
        <charset val="238"/>
      </rPr>
      <t>DN160</t>
    </r>
    <r>
      <rPr>
        <sz val="10"/>
        <color theme="1"/>
        <rFont val="Arial Narrow"/>
        <family val="2"/>
        <charset val="238"/>
      </rPr>
      <t>, 
v globini do 1,0 m (</t>
    </r>
    <r>
      <rPr>
        <i/>
        <sz val="10"/>
        <color theme="1"/>
        <rFont val="Arial Narrow"/>
        <family val="2"/>
        <charset val="238"/>
      </rPr>
      <t>podaljšek vtoka pod robnikom</t>
    </r>
    <r>
      <rPr>
        <sz val="10"/>
        <color theme="1"/>
        <rFont val="Arial Narrow"/>
        <family val="2"/>
        <charset val="238"/>
      </rPr>
      <t xml:space="preserve">)
</t>
    </r>
  </si>
  <si>
    <r>
      <t xml:space="preserve">Izdelava kanalizacije iz cevi iz polivinilklorida, vključno s podložno plastjo iz </t>
    </r>
    <r>
      <rPr>
        <b/>
        <sz val="10"/>
        <color theme="1"/>
        <rFont val="Arial Narrow"/>
        <family val="2"/>
        <charset val="238"/>
      </rPr>
      <t>cementnega betona</t>
    </r>
    <r>
      <rPr>
        <sz val="10"/>
        <color theme="1"/>
        <rFont val="Arial Narrow"/>
        <family val="2"/>
        <charset val="238"/>
      </rPr>
      <t xml:space="preserve">, premera </t>
    </r>
    <r>
      <rPr>
        <b/>
        <sz val="10"/>
        <color theme="1"/>
        <rFont val="Arial Narrow"/>
        <family val="2"/>
        <charset val="238"/>
      </rPr>
      <t>DN200</t>
    </r>
    <r>
      <rPr>
        <sz val="10"/>
        <color theme="1"/>
        <rFont val="Arial Narrow"/>
        <family val="2"/>
        <charset val="238"/>
      </rPr>
      <t xml:space="preserve"> mm, 
v globini do 1,0 m
</t>
    </r>
    <r>
      <rPr>
        <i/>
        <sz val="10"/>
        <color theme="1"/>
        <rFont val="Arial Narrow"/>
        <family val="2"/>
        <charset val="238"/>
      </rPr>
      <t>(Izdelava navezave vtočnih jaškov-pod voziščem)</t>
    </r>
    <r>
      <rPr>
        <sz val="10"/>
        <color theme="1"/>
        <rFont val="Arial Narrow"/>
        <family val="2"/>
        <charset val="238"/>
      </rPr>
      <t xml:space="preserve">
</t>
    </r>
  </si>
  <si>
    <r>
      <rPr>
        <b/>
        <sz val="10"/>
        <color theme="1"/>
        <rFont val="Arial Narrow"/>
        <family val="2"/>
        <charset val="238"/>
      </rPr>
      <t>Obbetoniranje</t>
    </r>
    <r>
      <rPr>
        <sz val="10"/>
        <color theme="1"/>
        <rFont val="Arial Narrow"/>
        <family val="2"/>
        <charset val="238"/>
      </rPr>
      <t xml:space="preserve"> cevi za kanalizacijo s cementnim betonom C 8/10, po detajlu iz načrta, premera do </t>
    </r>
    <r>
      <rPr>
        <b/>
        <sz val="10"/>
        <color theme="1"/>
        <rFont val="Arial Narrow"/>
        <family val="2"/>
        <charset val="238"/>
      </rPr>
      <t>DN160</t>
    </r>
    <r>
      <rPr>
        <sz val="10"/>
        <color theme="1"/>
        <rFont val="Arial Narrow"/>
        <family val="2"/>
        <charset val="238"/>
      </rPr>
      <t xml:space="preserve">
(</t>
    </r>
    <r>
      <rPr>
        <i/>
        <sz val="10"/>
        <color theme="1"/>
        <rFont val="Arial Narrow"/>
        <family val="2"/>
        <charset val="238"/>
      </rPr>
      <t>podaljšek vtoka pod robnikom</t>
    </r>
    <r>
      <rPr>
        <sz val="10"/>
        <color theme="1"/>
        <rFont val="Arial Narrow"/>
        <family val="2"/>
        <charset val="238"/>
      </rPr>
      <t xml:space="preserve">)
</t>
    </r>
  </si>
  <si>
    <r>
      <rPr>
        <b/>
        <sz val="10"/>
        <color theme="1"/>
        <rFont val="Arial Narrow"/>
        <family val="2"/>
        <charset val="238"/>
      </rPr>
      <t>Obbetoniranje</t>
    </r>
    <r>
      <rPr>
        <sz val="10"/>
        <color theme="1"/>
        <rFont val="Arial Narrow"/>
        <family val="2"/>
        <charset val="238"/>
      </rPr>
      <t xml:space="preserve"> cevi za kanalizacijo s cementnim betonom C 8/10, po detajlu iz načrta, premera do </t>
    </r>
    <r>
      <rPr>
        <b/>
        <sz val="10"/>
        <color theme="1"/>
        <rFont val="Arial Narrow"/>
        <family val="2"/>
        <charset val="238"/>
      </rPr>
      <t>DN200</t>
    </r>
    <r>
      <rPr>
        <sz val="10"/>
        <color theme="1"/>
        <rFont val="Arial Narrow"/>
        <family val="2"/>
        <charset val="238"/>
      </rPr>
      <t xml:space="preserve"> mm
</t>
    </r>
    <r>
      <rPr>
        <i/>
        <sz val="10"/>
        <color theme="1"/>
        <rFont val="Arial Narrow"/>
        <family val="2"/>
        <charset val="238"/>
      </rPr>
      <t xml:space="preserve">(Izdelava povezave in priklopa vtočnih jaškov in priklop linijskih kanalet-pod voziščem)
</t>
    </r>
  </si>
  <si>
    <r>
      <t>Doplačilo za izdelavo kanalizacije</t>
    </r>
    <r>
      <rPr>
        <b/>
        <sz val="10"/>
        <color theme="1"/>
        <rFont val="Arial Narrow"/>
        <family val="2"/>
        <charset val="238"/>
      </rPr>
      <t xml:space="preserve"> v globini 2,1 do 4 m </t>
    </r>
    <r>
      <rPr>
        <sz val="10"/>
        <color theme="1"/>
        <rFont val="Arial Narrow"/>
        <family val="2"/>
        <charset val="238"/>
      </rPr>
      <t xml:space="preserve">s cevmi premera od </t>
    </r>
    <r>
      <rPr>
        <b/>
        <sz val="10"/>
        <color theme="1"/>
        <rFont val="Arial Narrow"/>
        <family val="2"/>
        <charset val="238"/>
      </rPr>
      <t xml:space="preserve">DN315 </t>
    </r>
    <r>
      <rPr>
        <sz val="10"/>
        <color theme="1"/>
        <rFont val="Arial Narrow"/>
        <family val="2"/>
        <charset val="238"/>
      </rPr>
      <t xml:space="preserve">do </t>
    </r>
    <r>
      <rPr>
        <b/>
        <sz val="10"/>
        <color theme="1"/>
        <rFont val="Arial Narrow"/>
        <family val="2"/>
        <charset val="238"/>
      </rPr>
      <t>DN600</t>
    </r>
    <r>
      <rPr>
        <sz val="10"/>
        <color theme="1"/>
        <rFont val="Arial Narrow"/>
        <family val="2"/>
        <charset val="238"/>
      </rPr>
      <t xml:space="preserve"> mm 
</t>
    </r>
  </si>
  <si>
    <r>
      <rPr>
        <b/>
        <i/>
        <sz val="10"/>
        <color theme="1"/>
        <rFont val="Arial Narrow"/>
        <family val="2"/>
        <charset val="238"/>
      </rPr>
      <t>Odstranitev</t>
    </r>
    <r>
      <rPr>
        <sz val="10"/>
        <color theme="1"/>
        <rFont val="Arial Narrow"/>
        <family val="2"/>
        <charset val="238"/>
      </rPr>
      <t xml:space="preserve"> neveljavnih označb na vozišču z rezkanjem, 
</t>
    </r>
    <r>
      <rPr>
        <b/>
        <i/>
        <sz val="10"/>
        <color theme="1"/>
        <rFont val="Arial Narrow"/>
        <family val="2"/>
        <charset val="238"/>
      </rPr>
      <t>širina črte 10 do 15 cm</t>
    </r>
    <r>
      <rPr>
        <sz val="10"/>
        <color theme="1"/>
        <rFont val="Arial Narrow"/>
        <family val="2"/>
        <charset val="238"/>
      </rPr>
      <t xml:space="preserve">
</t>
    </r>
  </si>
  <si>
    <r>
      <t>Dobava in vgraditev</t>
    </r>
    <r>
      <rPr>
        <b/>
        <i/>
        <sz val="10"/>
        <color theme="1"/>
        <rFont val="Arial Narrow"/>
        <family val="2"/>
        <charset val="238"/>
      </rPr>
      <t xml:space="preserve"> stebrička</t>
    </r>
    <r>
      <rPr>
        <sz val="10"/>
        <color theme="1"/>
        <rFont val="Arial Narrow"/>
        <family val="2"/>
        <charset val="238"/>
      </rPr>
      <t xml:space="preserve"> za prometni znak iz vroče cinkane jeklene cevi s premerom 64 mm, </t>
    </r>
    <r>
      <rPr>
        <b/>
        <i/>
        <sz val="10"/>
        <color theme="1"/>
        <rFont val="Arial Narrow"/>
        <family val="2"/>
        <charset val="238"/>
      </rPr>
      <t>dolge 3500 mm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</si>
  <si>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Dobava in vgraditev </t>
    </r>
    <r>
      <rPr>
        <b/>
        <i/>
        <sz val="10"/>
        <color theme="1"/>
        <rFont val="Arial Narrow"/>
        <family val="2"/>
        <charset val="238"/>
      </rPr>
      <t>stebrička</t>
    </r>
    <r>
      <rPr>
        <sz val="10"/>
        <color theme="1"/>
        <rFont val="Arial Narrow"/>
        <family val="2"/>
        <charset val="238"/>
      </rPr>
      <t xml:space="preserve"> za prometni znak iz vroče cinkane jeklene cevi s premerom 64 mm, </t>
    </r>
    <r>
      <rPr>
        <b/>
        <i/>
        <sz val="10"/>
        <color theme="1"/>
        <rFont val="Arial Narrow"/>
        <family val="2"/>
        <charset val="238"/>
      </rPr>
      <t>dolge 2500 mm</t>
    </r>
    <r>
      <rPr>
        <sz val="10"/>
        <color theme="1"/>
        <rFont val="Arial Narrow"/>
        <family val="2"/>
        <charset val="238"/>
      </rPr>
      <t xml:space="preserve">
</t>
    </r>
  </si>
  <si>
    <r>
      <rPr>
        <b/>
        <i/>
        <sz val="10"/>
        <color theme="1"/>
        <rFont val="Arial Narrow"/>
        <family val="2"/>
        <charset val="238"/>
      </rPr>
      <t>Izdelava temelja</t>
    </r>
    <r>
      <rPr>
        <sz val="10"/>
        <color theme="1"/>
        <rFont val="Arial Narrow"/>
        <family val="2"/>
        <charset val="238"/>
      </rPr>
      <t xml:space="preserve"> iz cementnega betona C 12/15, globine 50 cm, premera 30 cm
</t>
    </r>
  </si>
  <si>
    <r>
      <t xml:space="preserve">Dobava in postavitev </t>
    </r>
    <r>
      <rPr>
        <b/>
        <i/>
        <sz val="10"/>
        <color theme="1"/>
        <rFont val="Arial Narrow"/>
        <family val="2"/>
        <charset val="238"/>
      </rPr>
      <t>plastičnega smernika</t>
    </r>
    <r>
      <rPr>
        <sz val="10"/>
        <color theme="1"/>
        <rFont val="Arial Narrow"/>
        <family val="2"/>
        <charset val="238"/>
      </rPr>
      <t xml:space="preserve"> z votlim prerezom, </t>
    </r>
    <r>
      <rPr>
        <b/>
        <i/>
        <sz val="10"/>
        <color theme="1"/>
        <rFont val="Arial Narrow"/>
        <family val="2"/>
        <charset val="238"/>
      </rPr>
      <t>dolžina 1200 mm</t>
    </r>
    <r>
      <rPr>
        <sz val="10"/>
        <color theme="1"/>
        <rFont val="Arial Narrow"/>
        <family val="2"/>
        <charset val="238"/>
      </rPr>
      <t xml:space="preserve">, z odsevnikom iz folije
</t>
    </r>
  </si>
  <si>
    <r>
      <t xml:space="preserve">Izdelava obrabne in zaporne plasti bituminizirane zmesi </t>
    </r>
    <r>
      <rPr>
        <b/>
        <sz val="10"/>
        <color theme="1"/>
        <rFont val="Arial Narrow"/>
        <family val="2"/>
        <charset val="238"/>
      </rPr>
      <t>AC 8 surf B 70/100 A5</t>
    </r>
    <r>
      <rPr>
        <sz val="10"/>
        <color theme="1"/>
        <rFont val="Arial Narrow"/>
        <family val="2"/>
        <charset val="238"/>
      </rPr>
      <t xml:space="preserve"> v debelini </t>
    </r>
    <r>
      <rPr>
        <b/>
        <sz val="10"/>
        <color theme="1"/>
        <rFont val="Arial Narrow"/>
        <family val="2"/>
        <charset val="238"/>
      </rPr>
      <t>4,0 cm</t>
    </r>
    <r>
      <rPr>
        <sz val="10"/>
        <color theme="1"/>
        <rFont val="Arial Narrow"/>
        <family val="2"/>
        <charset val="238"/>
      </rPr>
      <t xml:space="preserve"> (</t>
    </r>
    <r>
      <rPr>
        <i/>
        <sz val="10"/>
        <color theme="1"/>
        <rFont val="Arial Narrow"/>
        <family val="2"/>
        <charset val="238"/>
      </rPr>
      <t xml:space="preserve"> pločnik in uvozi čez pločnik</t>
    </r>
    <r>
      <rPr>
        <sz val="10"/>
        <color theme="1"/>
        <rFont val="Arial Narrow"/>
        <family val="2"/>
        <charset val="238"/>
      </rPr>
      <t xml:space="preserve"> )
</t>
    </r>
    <r>
      <rPr>
        <i/>
        <sz val="10"/>
        <color theme="1"/>
        <rFont val="Arial Narrow"/>
        <family val="2"/>
        <charset val="238"/>
      </rPr>
      <t>*TOPLI ASFALT 
*Vgradi se lahko do 15% rezkanca pridobljenega iz odpadnega asfalta (Uredba o zelenem javnem naročanju)</t>
    </r>
  </si>
  <si>
    <r>
      <t xml:space="preserve">Dobava in vgraditev </t>
    </r>
    <r>
      <rPr>
        <b/>
        <sz val="10"/>
        <color theme="1"/>
        <rFont val="Arial Narrow"/>
        <family val="2"/>
        <charset val="238"/>
      </rPr>
      <t>pokrova iz duktilne litine</t>
    </r>
    <r>
      <rPr>
        <sz val="10"/>
        <color theme="1"/>
        <rFont val="Arial Narrow"/>
        <family val="2"/>
        <charset val="238"/>
      </rPr>
      <t xml:space="preserve"> z nosilnostjo </t>
    </r>
    <r>
      <rPr>
        <b/>
        <sz val="10"/>
        <color theme="1"/>
        <rFont val="Arial Narrow"/>
        <family val="2"/>
        <charset val="238"/>
      </rPr>
      <t>250 kN</t>
    </r>
    <r>
      <rPr>
        <sz val="10"/>
        <color theme="1"/>
        <rFont val="Arial Narrow"/>
        <family val="2"/>
        <charset val="238"/>
      </rPr>
      <t xml:space="preserve">, krožnega prereza s </t>
    </r>
    <r>
      <rPr>
        <b/>
        <sz val="10"/>
        <color theme="1"/>
        <rFont val="Arial Narrow"/>
        <family val="2"/>
        <charset val="238"/>
      </rPr>
      <t>premerom 600 mm</t>
    </r>
    <r>
      <rPr>
        <sz val="10"/>
        <color theme="1"/>
        <rFont val="Arial Narrow"/>
        <family val="2"/>
        <charset val="238"/>
      </rPr>
      <t xml:space="preserve"> 
( </t>
    </r>
    <r>
      <rPr>
        <i/>
        <sz val="10"/>
        <color theme="1"/>
        <rFont val="Arial Narrow"/>
        <family val="2"/>
        <charset val="238"/>
      </rPr>
      <t>revizijski jašek ali ponikovalnica-izven vozišča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</si>
  <si>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Dobava in vgraditev </t>
    </r>
    <r>
      <rPr>
        <b/>
        <sz val="10"/>
        <color theme="1"/>
        <rFont val="Arial Narrow"/>
        <family val="2"/>
        <charset val="238"/>
      </rPr>
      <t>pokrova iz duktilne litine</t>
    </r>
    <r>
      <rPr>
        <sz val="10"/>
        <color theme="1"/>
        <rFont val="Arial Narrow"/>
        <family val="2"/>
        <charset val="238"/>
      </rPr>
      <t xml:space="preserve"> z nosilnostjo </t>
    </r>
    <r>
      <rPr>
        <b/>
        <sz val="10"/>
        <color theme="1"/>
        <rFont val="Arial Narrow"/>
        <family val="2"/>
        <charset val="238"/>
      </rPr>
      <t>250 kN</t>
    </r>
    <r>
      <rPr>
        <sz val="10"/>
        <color theme="1"/>
        <rFont val="Arial Narrow"/>
        <family val="2"/>
        <charset val="238"/>
      </rPr>
      <t xml:space="preserve">, s </t>
    </r>
    <r>
      <rPr>
        <b/>
        <sz val="10"/>
        <color theme="1"/>
        <rFont val="Arial Narrow"/>
        <family val="2"/>
        <charset val="238"/>
      </rPr>
      <t xml:space="preserve">prerezom 500/500 mm </t>
    </r>
    <r>
      <rPr>
        <sz val="10"/>
        <color theme="1"/>
        <rFont val="Arial Narrow"/>
        <family val="2"/>
        <charset val="238"/>
      </rPr>
      <t xml:space="preserve">
( </t>
    </r>
    <r>
      <rPr>
        <i/>
        <sz val="10"/>
        <color theme="1"/>
        <rFont val="Arial Narrow"/>
        <family val="2"/>
        <charset val="238"/>
      </rPr>
      <t xml:space="preserve">vtočni jaški z vtokom pod robnik </t>
    </r>
    <r>
      <rPr>
        <sz val="10"/>
        <color theme="1"/>
        <rFont val="Arial Narrow"/>
        <family val="2"/>
        <charset val="238"/>
      </rPr>
      <t xml:space="preserve">)
</t>
    </r>
  </si>
  <si>
    <r>
      <t xml:space="preserve">Dobava in vgraditev </t>
    </r>
    <r>
      <rPr>
        <b/>
        <sz val="10"/>
        <color theme="1"/>
        <rFont val="Arial Narrow"/>
        <family val="2"/>
        <charset val="238"/>
      </rPr>
      <t>pokrova iz duktilne litine</t>
    </r>
    <r>
      <rPr>
        <sz val="10"/>
        <color theme="1"/>
        <rFont val="Arial Narrow"/>
        <family val="2"/>
        <charset val="238"/>
      </rPr>
      <t xml:space="preserve"> z nosilnostjo </t>
    </r>
    <r>
      <rPr>
        <b/>
        <sz val="10"/>
        <color theme="1"/>
        <rFont val="Arial Narrow"/>
        <family val="2"/>
        <charset val="238"/>
      </rPr>
      <t>400 kN</t>
    </r>
    <r>
      <rPr>
        <sz val="10"/>
        <color theme="1"/>
        <rFont val="Arial Narrow"/>
        <family val="2"/>
        <charset val="238"/>
      </rPr>
      <t xml:space="preserve">, krožnega prereza s </t>
    </r>
    <r>
      <rPr>
        <b/>
        <sz val="10"/>
        <color theme="1"/>
        <rFont val="Arial Narrow"/>
        <family val="2"/>
        <charset val="238"/>
      </rPr>
      <t xml:space="preserve">premerom 600 mm </t>
    </r>
    <r>
      <rPr>
        <sz val="10"/>
        <color theme="1"/>
        <rFont val="Arial Narrow"/>
        <family val="2"/>
        <charset val="238"/>
      </rPr>
      <t xml:space="preserve">
( </t>
    </r>
    <r>
      <rPr>
        <i/>
        <sz val="10"/>
        <color theme="1"/>
        <rFont val="Arial Narrow"/>
        <family val="2"/>
        <charset val="238"/>
      </rPr>
      <t>revizijski jašek ali ponikovalnica-v vozišču )</t>
    </r>
    <r>
      <rPr>
        <sz val="10"/>
        <color theme="1"/>
        <rFont val="Arial Narrow"/>
        <family val="2"/>
        <charset val="238"/>
      </rPr>
      <t xml:space="preserve">
</t>
    </r>
  </si>
  <si>
    <t>44 978</t>
  </si>
  <si>
    <r>
      <t xml:space="preserve">Dobava in vgraditev </t>
    </r>
    <r>
      <rPr>
        <b/>
        <i/>
        <sz val="10"/>
        <color theme="1"/>
        <rFont val="Arial Narrow"/>
        <family val="2"/>
        <charset val="238"/>
      </rPr>
      <t>ravne LTŽ rešetke</t>
    </r>
    <r>
      <rPr>
        <sz val="10"/>
        <color theme="1"/>
        <rFont val="Arial Narrow"/>
        <family val="2"/>
        <charset val="238"/>
      </rPr>
      <t xml:space="preserve"> z nosilnostjo </t>
    </r>
    <r>
      <rPr>
        <b/>
        <i/>
        <sz val="10"/>
        <color theme="1"/>
        <rFont val="Arial Narrow"/>
        <family val="2"/>
        <charset val="238"/>
      </rPr>
      <t>400 kN</t>
    </r>
    <r>
      <rPr>
        <sz val="10"/>
        <color theme="1"/>
        <rFont val="Arial Narrow"/>
        <family val="2"/>
        <charset val="238"/>
      </rPr>
      <t xml:space="preserve">, 
s prerezom </t>
    </r>
    <r>
      <rPr>
        <b/>
        <i/>
        <sz val="10"/>
        <color theme="1"/>
        <rFont val="Arial Narrow"/>
        <family val="2"/>
        <charset val="238"/>
      </rPr>
      <t>400/400 mm</t>
    </r>
    <r>
      <rPr>
        <sz val="10"/>
        <color theme="1"/>
        <rFont val="Arial Narrow"/>
        <family val="2"/>
        <charset val="238"/>
      </rPr>
      <t xml:space="preserve"> ( </t>
    </r>
    <r>
      <rPr>
        <i/>
        <sz val="10"/>
        <color theme="1"/>
        <rFont val="Arial Narrow"/>
        <family val="2"/>
        <charset val="238"/>
      </rPr>
      <t>vtočni jaški na vozišču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</si>
  <si>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Dobava in vgraditev </t>
    </r>
    <r>
      <rPr>
        <b/>
        <i/>
        <sz val="10"/>
        <color theme="1"/>
        <rFont val="Arial Narrow"/>
        <family val="2"/>
        <charset val="238"/>
      </rPr>
      <t>ukrivljene LTŽ rešetke</t>
    </r>
    <r>
      <rPr>
        <sz val="10"/>
        <color theme="1"/>
        <rFont val="Arial Narrow"/>
        <family val="2"/>
        <charset val="238"/>
      </rPr>
      <t xml:space="preserve"> z nosilnostjo 
</t>
    </r>
    <r>
      <rPr>
        <b/>
        <i/>
        <sz val="10"/>
        <color theme="1"/>
        <rFont val="Arial Narrow"/>
        <family val="2"/>
        <charset val="238"/>
      </rPr>
      <t>400 kN</t>
    </r>
    <r>
      <rPr>
        <sz val="10"/>
        <color theme="1"/>
        <rFont val="Arial Narrow"/>
        <family val="2"/>
        <charset val="238"/>
      </rPr>
      <t>, s prerezom</t>
    </r>
    <r>
      <rPr>
        <b/>
        <i/>
        <sz val="10"/>
        <color theme="1"/>
        <rFont val="Arial Narrow"/>
        <family val="2"/>
        <charset val="238"/>
      </rPr>
      <t xml:space="preserve"> 400/400 mm</t>
    </r>
    <r>
      <rPr>
        <sz val="10"/>
        <color theme="1"/>
        <rFont val="Arial Narrow"/>
        <family val="2"/>
        <charset val="238"/>
      </rPr>
      <t xml:space="preserve"> ( </t>
    </r>
    <r>
      <rPr>
        <i/>
        <sz val="10"/>
        <color theme="1"/>
        <rFont val="Arial Narrow"/>
        <family val="2"/>
        <charset val="238"/>
      </rPr>
      <t>vtočni jaški v muldi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</si>
  <si>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Izdelava jaška iz </t>
    </r>
    <r>
      <rPr>
        <b/>
        <sz val="10"/>
        <rFont val="Arial Narrow"/>
        <family val="2"/>
        <charset val="238"/>
      </rPr>
      <t>polietilena</t>
    </r>
    <r>
      <rPr>
        <sz val="10"/>
        <rFont val="Arial Narrow"/>
        <family val="2"/>
        <charset val="238"/>
      </rPr>
      <t xml:space="preserve">, krožnega prereza s </t>
    </r>
    <r>
      <rPr>
        <b/>
        <sz val="10"/>
        <rFont val="Arial Narrow"/>
        <family val="2"/>
        <charset val="238"/>
      </rPr>
      <t>premerom 50 cm</t>
    </r>
    <r>
      <rPr>
        <sz val="10"/>
        <rFont val="Arial Narrow"/>
        <family val="2"/>
        <charset val="238"/>
      </rPr>
      <t xml:space="preserve">, globokega </t>
    </r>
    <r>
      <rPr>
        <b/>
        <sz val="10"/>
        <rFont val="Arial Narrow"/>
        <family val="2"/>
        <charset val="238"/>
      </rPr>
      <t>1,5 do 2,0 m</t>
    </r>
    <r>
      <rPr>
        <sz val="10"/>
        <rFont val="Arial Narrow"/>
        <family val="2"/>
        <charset val="238"/>
      </rPr>
      <t>, vključno z vrtanjem odprtin in izdelavo AB venca
*</t>
    </r>
    <r>
      <rPr>
        <i/>
        <sz val="10"/>
        <rFont val="Arial Narrow"/>
        <family val="2"/>
        <charset val="238"/>
      </rPr>
      <t>peskolov</t>
    </r>
    <r>
      <rPr>
        <sz val="10"/>
        <rFont val="Arial Narrow"/>
        <family val="2"/>
        <charset val="238"/>
      </rPr>
      <t xml:space="preserve">
</t>
    </r>
  </si>
  <si>
    <r>
      <t xml:space="preserve">Posnetek </t>
    </r>
    <r>
      <rPr>
        <b/>
        <sz val="10"/>
        <color theme="1"/>
        <rFont val="Arial Narrow"/>
        <family val="2"/>
        <charset val="238"/>
      </rPr>
      <t>višine in položaja točke</t>
    </r>
    <r>
      <rPr>
        <sz val="10"/>
        <color theme="1"/>
        <rFont val="Arial Narrow"/>
        <family val="2"/>
        <charset val="238"/>
      </rPr>
      <t xml:space="preserve"> na terenu/objektu
( </t>
    </r>
    <r>
      <rPr>
        <i/>
        <sz val="10"/>
        <color theme="1"/>
        <rFont val="Arial Narrow"/>
        <family val="2"/>
        <charset val="238"/>
      </rPr>
      <t>zakoličba</t>
    </r>
    <r>
      <rPr>
        <sz val="10"/>
        <color theme="1"/>
        <rFont val="Arial Narrow"/>
        <family val="2"/>
        <charset val="238"/>
      </rPr>
      <t xml:space="preserve"> )
</t>
    </r>
  </si>
  <si>
    <r>
      <t>Nabava, dobava in vgradnja (zabitje)</t>
    </r>
    <r>
      <rPr>
        <b/>
        <i/>
        <sz val="10"/>
        <color theme="1"/>
        <rFont val="Arial Narrow"/>
        <family val="2"/>
        <charset val="238"/>
      </rPr>
      <t xml:space="preserve"> koreninskega količka </t>
    </r>
    <r>
      <rPr>
        <sz val="10"/>
        <color theme="1"/>
        <rFont val="Arial Narrow"/>
        <family val="2"/>
        <charset val="238"/>
      </rPr>
      <t>za pritrditev stebrička za prometni znak skupaj z vsem montažnim materialom (</t>
    </r>
    <r>
      <rPr>
        <i/>
        <sz val="10"/>
        <color theme="1"/>
        <rFont val="Arial Narrow"/>
        <family val="2"/>
        <charset val="238"/>
      </rPr>
      <t>kot npr. Meblo MS10043</t>
    </r>
    <r>
      <rPr>
        <sz val="10"/>
        <color theme="1"/>
        <rFont val="Arial Narrow"/>
        <family val="2"/>
        <charset val="238"/>
      </rPr>
      <t xml:space="preserve">)
</t>
    </r>
  </si>
  <si>
    <t>61 932</t>
  </si>
  <si>
    <t xml:space="preserve">Prevoz in odlaganje odpadne zmesi zemljine in kamnine ali asfaltnega rezkanca/drobljenca na deponijo izvajalca v neposredni bližini gradbišča do ponovne vgradnje
</t>
  </si>
  <si>
    <r>
      <t xml:space="preserve">Izdelava nevezane nosilne plasti enakomerno zrnatega drobljenca iz kamnine v debelini do 30 cm  ( </t>
    </r>
    <r>
      <rPr>
        <i/>
        <sz val="10"/>
        <rFont val="Arial Narrow"/>
        <family val="2"/>
        <charset val="238"/>
      </rPr>
      <t>vozišče</t>
    </r>
    <r>
      <rPr>
        <sz val="10"/>
        <rFont val="Arial Narrow"/>
        <family val="2"/>
        <charset val="238"/>
      </rPr>
      <t xml:space="preserve"> )
</t>
    </r>
  </si>
  <si>
    <t>79 516</t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</si>
  <si>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geodetskega posnetka izvedenega stanja</t>
    </r>
    <r>
      <rPr>
        <sz val="10"/>
        <color theme="1"/>
        <rFont val="Arial Narrow"/>
        <family val="2"/>
        <charset val="238"/>
      </rPr>
      <t xml:space="preserve"> in projektne dokumentacije - </t>
    </r>
    <r>
      <rPr>
        <b/>
        <i/>
        <sz val="10"/>
        <color theme="1"/>
        <rFont val="Arial Narrow"/>
        <family val="2"/>
        <charset val="238"/>
      </rPr>
      <t xml:space="preserve">projekt izvedenih gradbenih del </t>
    </r>
    <r>
      <rPr>
        <sz val="10"/>
        <color theme="1"/>
        <rFont val="Arial Narrow"/>
        <family val="2"/>
        <charset val="238"/>
      </rPr>
      <t xml:space="preserve">(PID)
</t>
    </r>
  </si>
  <si>
    <r>
      <t xml:space="preserve">Preskus tesnosti cevi premera do </t>
    </r>
    <r>
      <rPr>
        <b/>
        <sz val="10"/>
        <color theme="1"/>
        <rFont val="Arial Narrow"/>
        <family val="2"/>
        <charset val="238"/>
      </rPr>
      <t>DN200</t>
    </r>
    <r>
      <rPr>
        <sz val="10"/>
        <color theme="1"/>
        <rFont val="Arial Narrow"/>
        <family val="2"/>
        <charset val="238"/>
      </rPr>
      <t xml:space="preserve"> mm
</t>
    </r>
    <r>
      <rPr>
        <i/>
        <sz val="10"/>
        <color theme="1"/>
        <rFont val="Arial Narrow"/>
        <family val="2"/>
        <charset val="238"/>
      </rPr>
      <t>*tlačni preizkus vodotesnosti položenih kanalizacijskih cevi po navodilih proizvajalca. Preizkus tesnosti se izvede z zrakom po standardu EN 1610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</si>
  <si>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Preskus tesnosti cevi premera od </t>
    </r>
    <r>
      <rPr>
        <b/>
        <sz val="10"/>
        <color theme="1"/>
        <rFont val="Arial Narrow"/>
        <family val="2"/>
        <charset val="238"/>
      </rPr>
      <t>DN250</t>
    </r>
    <r>
      <rPr>
        <sz val="10"/>
        <color theme="1"/>
        <rFont val="Arial Narrow"/>
        <family val="2"/>
        <charset val="238"/>
      </rPr>
      <t xml:space="preserve"> do </t>
    </r>
    <r>
      <rPr>
        <b/>
        <sz val="10"/>
        <color theme="1"/>
        <rFont val="Arial Narrow"/>
        <family val="2"/>
        <charset val="238"/>
      </rPr>
      <t xml:space="preserve">DN500 </t>
    </r>
    <r>
      <rPr>
        <sz val="10"/>
        <color theme="1"/>
        <rFont val="Arial Narrow"/>
        <family val="2"/>
        <charset val="238"/>
      </rPr>
      <t xml:space="preserve">mm
</t>
    </r>
    <r>
      <rPr>
        <i/>
        <sz val="10"/>
        <color theme="1"/>
        <rFont val="Arial Narrow"/>
        <family val="2"/>
        <charset val="238"/>
      </rPr>
      <t>*tlačni preizkus vodotesnosti položenih kanalizacijskih cevi po navodilih proizvajalca. Preizkus tesnosti se izvede z zrakom po standardu EN 1610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</si>
  <si>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Pregled vgrajenih cevi s </t>
    </r>
    <r>
      <rPr>
        <b/>
        <i/>
        <sz val="10"/>
        <color theme="1"/>
        <rFont val="Arial Narrow"/>
        <family val="2"/>
        <charset val="238"/>
      </rPr>
      <t xml:space="preserve">TV kamero
</t>
    </r>
    <r>
      <rPr>
        <i/>
        <sz val="10"/>
        <color theme="1"/>
        <rFont val="Arial Narrow"/>
        <family val="2"/>
        <charset val="238"/>
      </rPr>
      <t>*snemanje kanala po standardu SIST EN 13508-2:2003 in skladno z nemškimi smernicami ATV-M 143-2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</si>
  <si>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ur
</t>
    </r>
    <r>
      <rPr>
        <sz val="9"/>
        <color theme="1"/>
        <rFont val="Arial Narrow"/>
        <family val="2"/>
        <charset val="238"/>
      </rPr>
      <t>(ocena)</t>
    </r>
  </si>
  <si>
    <r>
      <t xml:space="preserve">Doplačilo za izdelavo </t>
    </r>
    <r>
      <rPr>
        <b/>
        <i/>
        <sz val="10"/>
        <color theme="1"/>
        <rFont val="Arial Narrow"/>
        <family val="2"/>
        <charset val="238"/>
      </rPr>
      <t>prekinjenih tankoslojnih</t>
    </r>
    <r>
      <rPr>
        <sz val="10"/>
        <color theme="1"/>
        <rFont val="Arial Narrow"/>
        <family val="2"/>
        <charset val="238"/>
      </rPr>
      <t xml:space="preserve"> vzdolžnih označb na vozišču, </t>
    </r>
    <r>
      <rPr>
        <b/>
        <i/>
        <sz val="10"/>
        <color theme="1"/>
        <rFont val="Arial Narrow"/>
        <family val="2"/>
        <charset val="238"/>
      </rPr>
      <t>širina črte 12 cm</t>
    </r>
    <r>
      <rPr>
        <sz val="10"/>
        <color theme="1"/>
        <rFont val="Arial Narrow"/>
        <family val="2"/>
        <charset val="238"/>
      </rPr>
      <t xml:space="preserve">
</t>
    </r>
  </si>
  <si>
    <t>2323-24</t>
  </si>
  <si>
    <r>
      <t xml:space="preserve">Rekonstrukcija lokalne ceste </t>
    </r>
    <r>
      <rPr>
        <b/>
        <sz val="12"/>
        <color theme="1"/>
        <rFont val="Arial Narrow"/>
        <family val="2"/>
        <charset val="238"/>
      </rPr>
      <t>LC-069021 Ljubljana-Brinje-Videm-Dolsko</t>
    </r>
    <r>
      <rPr>
        <sz val="12"/>
        <color theme="1"/>
        <rFont val="Arial Narrow"/>
        <family val="2"/>
        <charset val="238"/>
      </rPr>
      <t xml:space="preserve">, med naseljema </t>
    </r>
    <r>
      <rPr>
        <b/>
        <sz val="12"/>
        <color theme="1"/>
        <rFont val="Arial Narrow"/>
        <family val="2"/>
        <charset val="238"/>
      </rPr>
      <t>Brinje</t>
    </r>
    <r>
      <rPr>
        <sz val="12"/>
        <color theme="1"/>
        <rFont val="Arial Narrow"/>
        <family val="2"/>
        <charset val="238"/>
      </rPr>
      <t xml:space="preserve"> in </t>
    </r>
    <r>
      <rPr>
        <b/>
        <sz val="12"/>
        <color theme="1"/>
        <rFont val="Arial Narrow"/>
        <family val="2"/>
        <charset val="238"/>
      </rPr>
      <t xml:space="preserve">Beričevo
</t>
    </r>
  </si>
  <si>
    <r>
      <t xml:space="preserve">Demontaža prometnega znaka na enem podstavku in deponiranje do ponovne montaže  ( </t>
    </r>
    <r>
      <rPr>
        <i/>
        <sz val="10"/>
        <color theme="1"/>
        <rFont val="Arial Narrow"/>
        <family val="2"/>
        <charset val="238"/>
      </rPr>
      <t>2101, 2207-2, 2232-4, 2434 in 2435</t>
    </r>
    <r>
      <rPr>
        <sz val="10"/>
        <color theme="1"/>
        <rFont val="Arial Narrow"/>
        <family val="2"/>
        <charset val="238"/>
      </rPr>
      <t xml:space="preserve"> )</t>
    </r>
  </si>
  <si>
    <r>
      <t xml:space="preserve">Porušitev in odstranitev asfaltne plasti v debelini 6 do 10 cm
( </t>
    </r>
    <r>
      <rPr>
        <i/>
        <sz val="10"/>
        <color theme="1"/>
        <rFont val="Arial Narrow"/>
        <family val="2"/>
        <charset val="238"/>
      </rPr>
      <t>vozišče in uvozi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</si>
  <si>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Ponovna montaža deponiranih </t>
    </r>
    <r>
      <rPr>
        <b/>
        <i/>
        <sz val="10"/>
        <color theme="1"/>
        <rFont val="Arial Narrow"/>
        <family val="2"/>
        <charset val="238"/>
      </rPr>
      <t>obstoječih</t>
    </r>
    <r>
      <rPr>
        <sz val="10"/>
        <color theme="1"/>
        <rFont val="Arial Narrow"/>
        <family val="2"/>
        <charset val="238"/>
      </rPr>
      <t xml:space="preserve"> prometnih znakov 
( </t>
    </r>
    <r>
      <rPr>
        <i/>
        <sz val="10"/>
        <color theme="1"/>
        <rFont val="Arial Narrow"/>
        <family val="2"/>
        <charset val="238"/>
      </rPr>
      <t xml:space="preserve">2101, 2207-2, 2232-4, 2434 in 2435 </t>
    </r>
    <r>
      <rPr>
        <sz val="10"/>
        <color theme="1"/>
        <rFont val="Arial Narrow"/>
        <family val="2"/>
        <charset val="238"/>
      </rPr>
      <t xml:space="preserve">)
</t>
    </r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</si>
  <si>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tankoslojne</t>
    </r>
    <r>
      <rPr>
        <sz val="10"/>
        <color theme="1"/>
        <rFont val="Arial Narrow"/>
        <family val="2"/>
        <charset val="238"/>
      </rPr>
      <t xml:space="preserve"> prečne in ostalih označb na vozišču z enokomponentno </t>
    </r>
    <r>
      <rPr>
        <b/>
        <i/>
        <sz val="10"/>
        <color theme="1"/>
        <rFont val="Arial Narrow"/>
        <family val="2"/>
        <charset val="238"/>
      </rPr>
      <t>belo barvo</t>
    </r>
    <r>
      <rPr>
        <sz val="10"/>
        <color theme="1"/>
        <rFont val="Arial Narrow"/>
        <family val="2"/>
        <charset val="238"/>
      </rPr>
      <t xml:space="preserve">, vključno 250 g/m2 posipa z drobci / kroglicami stekla, strojno, debelina plasti suhe snovi 250 µm, </t>
    </r>
    <r>
      <rPr>
        <b/>
        <i/>
        <sz val="10"/>
        <color theme="1"/>
        <rFont val="Arial Narrow"/>
        <family val="2"/>
        <charset val="238"/>
      </rPr>
      <t>površina označbe</t>
    </r>
    <r>
      <rPr>
        <sz val="10"/>
        <color theme="1"/>
        <rFont val="Arial Narrow"/>
        <family val="2"/>
        <charset val="238"/>
      </rPr>
      <t xml:space="preserve"> </t>
    </r>
    <r>
      <rPr>
        <b/>
        <i/>
        <sz val="10"/>
        <color theme="1"/>
        <rFont val="Arial Narrow"/>
        <family val="2"/>
        <charset val="238"/>
      </rPr>
      <t>0,6 do 1,0 m2</t>
    </r>
    <r>
      <rPr>
        <sz val="10"/>
        <color theme="1"/>
        <rFont val="Arial Narrow"/>
        <family val="2"/>
        <charset val="238"/>
      </rPr>
      <t xml:space="preserve"> ( </t>
    </r>
    <r>
      <rPr>
        <i/>
        <sz val="10"/>
        <color theme="1"/>
        <rFont val="Arial Narrow"/>
        <family val="2"/>
        <charset val="238"/>
      </rPr>
      <t>5231-prehod za pešce</t>
    </r>
    <r>
      <rPr>
        <sz val="10"/>
        <color theme="1"/>
        <rFont val="Arial Narrow"/>
        <family val="2"/>
        <charset val="238"/>
      </rPr>
      <t xml:space="preserve"> )</t>
    </r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</si>
  <si>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tankoslojne</t>
    </r>
    <r>
      <rPr>
        <sz val="10"/>
        <color theme="1"/>
        <rFont val="Arial Narrow"/>
        <family val="2"/>
        <charset val="238"/>
      </rPr>
      <t xml:space="preserve"> prečne in ostalih označb na vozišču z enokomponentno </t>
    </r>
    <r>
      <rPr>
        <b/>
        <i/>
        <sz val="10"/>
        <color theme="1"/>
        <rFont val="Arial Narrow"/>
        <family val="2"/>
        <charset val="238"/>
      </rPr>
      <t>belo barvo</t>
    </r>
    <r>
      <rPr>
        <sz val="10"/>
        <color theme="1"/>
        <rFont val="Arial Narrow"/>
        <family val="2"/>
        <charset val="238"/>
      </rPr>
      <t>, vključno 250 g/m2 posipa z drobci / kroglicami stekla, strojno, debelina plasti suhe snovi 250 µm,</t>
    </r>
    <r>
      <rPr>
        <b/>
        <i/>
        <sz val="10"/>
        <color theme="1"/>
        <rFont val="Arial Narrow"/>
        <family val="2"/>
        <charset val="238"/>
      </rPr>
      <t xml:space="preserve"> širina črte 50 cm</t>
    </r>
    <r>
      <rPr>
        <sz val="10"/>
        <color theme="1"/>
        <rFont val="Arial Narrow"/>
        <family val="2"/>
        <charset val="238"/>
      </rPr>
      <t xml:space="preserve"> ( </t>
    </r>
    <r>
      <rPr>
        <i/>
        <sz val="10"/>
        <color theme="1"/>
        <rFont val="Arial Narrow"/>
        <family val="2"/>
        <charset val="238"/>
      </rPr>
      <t>5211-stop črta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</si>
  <si>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tankoslojne</t>
    </r>
    <r>
      <rPr>
        <sz val="10"/>
        <color theme="1"/>
        <rFont val="Arial Narrow"/>
        <family val="2"/>
        <charset val="238"/>
      </rPr>
      <t xml:space="preserve"> vzdolžne označbe na vozišču z enokomponentno</t>
    </r>
    <r>
      <rPr>
        <b/>
        <i/>
        <sz val="10"/>
        <color theme="1"/>
        <rFont val="Arial Narrow"/>
        <family val="2"/>
        <charset val="238"/>
      </rPr>
      <t xml:space="preserve"> belo barvo</t>
    </r>
    <r>
      <rPr>
        <sz val="10"/>
        <color theme="1"/>
        <rFont val="Arial Narrow"/>
        <family val="2"/>
        <charset val="238"/>
      </rPr>
      <t xml:space="preserve">, vključno 250 g/m2 posipa z drobci / kroglicami stekla, strojno, debelina plasti suhe snovi 200 µm, </t>
    </r>
    <r>
      <rPr>
        <b/>
        <i/>
        <sz val="10"/>
        <color theme="1"/>
        <rFont val="Arial Narrow"/>
        <family val="2"/>
        <charset val="238"/>
      </rPr>
      <t>širina črte 12 cm</t>
    </r>
    <r>
      <rPr>
        <sz val="10"/>
        <color theme="1"/>
        <rFont val="Arial Narrow"/>
        <family val="2"/>
        <charset val="238"/>
      </rPr>
      <t xml:space="preserve"> ( </t>
    </r>
    <r>
      <rPr>
        <i/>
        <sz val="10"/>
        <color theme="1"/>
        <rFont val="Arial Narrow"/>
        <family val="2"/>
        <charset val="238"/>
      </rPr>
      <t>5111, 5122-1 in 5122-2</t>
    </r>
    <r>
      <rPr>
        <sz val="10"/>
        <color theme="1"/>
        <rFont val="Arial Narrow"/>
        <family val="2"/>
        <charset val="238"/>
      </rPr>
      <t xml:space="preserve"> )
</t>
    </r>
  </si>
  <si>
    <r>
      <rPr>
        <b/>
        <i/>
        <u/>
        <sz val="10"/>
        <color theme="1"/>
        <rFont val="Arial Narrow"/>
        <family val="2"/>
        <charset val="238"/>
      </rPr>
      <t>Zaščita</t>
    </r>
    <r>
      <rPr>
        <sz val="10"/>
        <color theme="1"/>
        <rFont val="Arial Narrow"/>
        <family val="2"/>
        <charset val="238"/>
      </rPr>
      <t xml:space="preserve"> oz. </t>
    </r>
    <r>
      <rPr>
        <strike/>
        <sz val="10"/>
        <color theme="1"/>
        <rFont val="Arial Narrow"/>
        <family val="2"/>
        <charset val="238"/>
      </rPr>
      <t xml:space="preserve">prestavitev </t>
    </r>
    <r>
      <rPr>
        <b/>
        <i/>
        <sz val="10"/>
        <color theme="1"/>
        <rFont val="Arial Narrow"/>
        <family val="2"/>
        <charset val="238"/>
      </rPr>
      <t>obstoječega vkopanega elektro-energetskega voda</t>
    </r>
    <r>
      <rPr>
        <sz val="10"/>
        <color theme="1"/>
        <rFont val="Arial Narrow"/>
        <family val="2"/>
        <charset val="238"/>
      </rPr>
      <t xml:space="preserve"> (</t>
    </r>
    <r>
      <rPr>
        <i/>
        <sz val="10"/>
        <color theme="1"/>
        <rFont val="Arial Narrow"/>
        <family val="2"/>
        <charset val="238"/>
      </rPr>
      <t xml:space="preserve">izkop voda, </t>
    </r>
    <r>
      <rPr>
        <i/>
        <strike/>
        <sz val="10"/>
        <color theme="1"/>
        <rFont val="Arial Narrow"/>
        <family val="2"/>
        <charset val="238"/>
      </rPr>
      <t>prestavitev</t>
    </r>
    <r>
      <rPr>
        <i/>
        <sz val="10"/>
        <color theme="1"/>
        <rFont val="Arial Narrow"/>
        <family val="2"/>
        <charset val="238"/>
      </rPr>
      <t>, zaščitna cev, zasip voda</t>
    </r>
    <r>
      <rPr>
        <sz val="10"/>
        <color theme="1"/>
        <rFont val="Arial Narrow"/>
        <family val="2"/>
        <charset val="238"/>
      </rPr>
      <t xml:space="preserve">) po navodilih upravljalca
</t>
    </r>
  </si>
  <si>
    <r>
      <t xml:space="preserve">m1
</t>
    </r>
    <r>
      <rPr>
        <sz val="9"/>
        <color theme="1"/>
        <rFont val="Arial Narrow"/>
        <family val="2"/>
        <charset val="238"/>
      </rPr>
      <t>(ocena)</t>
    </r>
  </si>
  <si>
    <r>
      <t>Izdelava kanalizacije iz cevi iz polivinilklorida, vključno s podložno plastjo iz</t>
    </r>
    <r>
      <rPr>
        <b/>
        <sz val="10"/>
        <color theme="1"/>
        <rFont val="Arial Narrow"/>
        <family val="2"/>
        <charset val="238"/>
      </rPr>
      <t xml:space="preserve"> cementnega betona</t>
    </r>
    <r>
      <rPr>
        <sz val="10"/>
        <color theme="1"/>
        <rFont val="Arial Narrow"/>
        <family val="2"/>
        <charset val="238"/>
      </rPr>
      <t xml:space="preserve">, premera </t>
    </r>
    <r>
      <rPr>
        <b/>
        <sz val="10"/>
        <color theme="1"/>
        <rFont val="Arial Narrow"/>
        <family val="2"/>
        <charset val="238"/>
      </rPr>
      <t>DN250</t>
    </r>
    <r>
      <rPr>
        <sz val="10"/>
        <color theme="1"/>
        <rFont val="Arial Narrow"/>
        <family val="2"/>
        <charset val="238"/>
      </rPr>
      <t xml:space="preserve"> mm, 
v globini do 1,0 m
(</t>
    </r>
    <r>
      <rPr>
        <i/>
        <sz val="10"/>
        <color theme="1"/>
        <rFont val="Arial Narrow"/>
        <family val="2"/>
        <charset val="238"/>
      </rPr>
      <t>Izdelava navezave V.J. na ponikovalnice-pod voziščem</t>
    </r>
    <r>
      <rPr>
        <sz val="10"/>
        <color theme="1"/>
        <rFont val="Arial Narrow"/>
        <family val="2"/>
        <charset val="238"/>
      </rPr>
      <t xml:space="preserve">)
</t>
    </r>
  </si>
  <si>
    <t>42 136</t>
  </si>
  <si>
    <r>
      <rPr>
        <b/>
        <sz val="10"/>
        <color theme="1"/>
        <rFont val="Arial Narrow"/>
        <family val="2"/>
        <charset val="238"/>
      </rPr>
      <t>Obbetoniranje</t>
    </r>
    <r>
      <rPr>
        <sz val="10"/>
        <color theme="1"/>
        <rFont val="Arial Narrow"/>
        <family val="2"/>
        <charset val="238"/>
      </rPr>
      <t xml:space="preserve"> cevi za kanalizacijo s cementnim betonom C 8/10, po detajlu iz načrta, premera </t>
    </r>
    <r>
      <rPr>
        <b/>
        <sz val="10"/>
        <color theme="1"/>
        <rFont val="Arial Narrow"/>
        <family val="2"/>
        <charset val="238"/>
      </rPr>
      <t>DN250</t>
    </r>
    <r>
      <rPr>
        <sz val="10"/>
        <color theme="1"/>
        <rFont val="Arial Narrow"/>
        <family val="2"/>
        <charset val="238"/>
      </rPr>
      <t xml:space="preserve"> mm
</t>
    </r>
  </si>
  <si>
    <r>
      <t xml:space="preserve">Izdelava priklopa </t>
    </r>
    <r>
      <rPr>
        <b/>
        <i/>
        <sz val="10"/>
        <rFont val="Arial Narrow"/>
        <family val="2"/>
        <charset val="238"/>
      </rPr>
      <t>vtočnega jaška ali linijskega požiralnika</t>
    </r>
    <r>
      <rPr>
        <sz val="10"/>
        <rFont val="Arial Narrow"/>
        <family val="2"/>
        <charset val="238"/>
      </rPr>
      <t xml:space="preserve"> na predviden </t>
    </r>
    <r>
      <rPr>
        <b/>
        <i/>
        <sz val="10"/>
        <rFont val="Arial Narrow"/>
        <family val="2"/>
        <charset val="238"/>
      </rPr>
      <t>revizijski jašek</t>
    </r>
    <r>
      <rPr>
        <sz val="10"/>
        <rFont val="Arial Narrow"/>
        <family val="2"/>
        <charset val="238"/>
      </rPr>
      <t xml:space="preserve"> ali </t>
    </r>
    <r>
      <rPr>
        <b/>
        <i/>
        <sz val="10"/>
        <rFont val="Arial Narrow"/>
        <family val="2"/>
        <charset val="238"/>
      </rPr>
      <t>ponikovalnico</t>
    </r>
    <r>
      <rPr>
        <sz val="10"/>
        <rFont val="Arial Narrow"/>
        <family val="2"/>
        <charset val="238"/>
      </rPr>
      <t xml:space="preserve">, vključno z vrtanjem odprtin in vsem inštalacijskim materialom in tesnili za priklop
</t>
    </r>
  </si>
  <si>
    <r>
      <t xml:space="preserve">Ureditev </t>
    </r>
    <r>
      <rPr>
        <b/>
        <i/>
        <sz val="10"/>
        <color theme="1"/>
        <rFont val="Arial Narrow"/>
        <family val="2"/>
        <charset val="238"/>
      </rPr>
      <t>ponikovalnice</t>
    </r>
    <r>
      <rPr>
        <sz val="10"/>
        <color theme="1"/>
        <rFont val="Arial Narrow"/>
        <family val="2"/>
        <charset val="238"/>
      </rPr>
      <t xml:space="preserve"> s perforirano cevjo iz </t>
    </r>
    <r>
      <rPr>
        <b/>
        <i/>
        <sz val="10"/>
        <color theme="1"/>
        <rFont val="Arial Narrow"/>
        <family val="2"/>
        <charset val="238"/>
      </rPr>
      <t>cementnega betona</t>
    </r>
    <r>
      <rPr>
        <sz val="10"/>
        <color theme="1"/>
        <rFont val="Arial Narrow"/>
        <family val="2"/>
        <charset val="238"/>
      </rPr>
      <t xml:space="preserve">, krožnega prereza, s </t>
    </r>
    <r>
      <rPr>
        <b/>
        <i/>
        <sz val="10"/>
        <color theme="1"/>
        <rFont val="Arial Narrow"/>
        <family val="2"/>
        <charset val="238"/>
      </rPr>
      <t>premerom 120 cm</t>
    </r>
    <r>
      <rPr>
        <sz val="10"/>
        <color theme="1"/>
        <rFont val="Arial Narrow"/>
        <family val="2"/>
        <charset val="238"/>
      </rPr>
      <t xml:space="preserve">, globine </t>
    </r>
    <r>
      <rPr>
        <b/>
        <i/>
        <sz val="10"/>
        <color theme="1"/>
        <rFont val="Arial Narrow"/>
        <family val="2"/>
        <charset val="238"/>
      </rPr>
      <t xml:space="preserve">2,1 </t>
    </r>
    <r>
      <rPr>
        <sz val="10"/>
        <color theme="1"/>
        <rFont val="Arial Narrow"/>
        <family val="2"/>
        <charset val="238"/>
      </rPr>
      <t xml:space="preserve">do </t>
    </r>
    <r>
      <rPr>
        <b/>
        <i/>
        <sz val="10"/>
        <color theme="1"/>
        <rFont val="Arial Narrow"/>
        <family val="2"/>
        <charset val="238"/>
      </rPr>
      <t xml:space="preserve">3,0 m
</t>
    </r>
  </si>
  <si>
    <r>
      <rPr>
        <b/>
        <i/>
        <sz val="10"/>
        <color theme="1"/>
        <rFont val="Arial Narrow"/>
        <family val="2"/>
        <charset val="238"/>
      </rPr>
      <t>Višinsko prilagajanje (do 50 cm) obstoječega jaška</t>
    </r>
    <r>
      <rPr>
        <sz val="10"/>
        <color theme="1"/>
        <rFont val="Arial Narrow"/>
        <family val="2"/>
        <charset val="238"/>
      </rPr>
      <t xml:space="preserve"> komunalne infrastrukture iz </t>
    </r>
    <r>
      <rPr>
        <b/>
        <i/>
        <sz val="10"/>
        <color theme="1"/>
        <rFont val="Arial Narrow"/>
        <family val="2"/>
        <charset val="238"/>
      </rPr>
      <t>cementnega betona</t>
    </r>
    <r>
      <rPr>
        <sz val="10"/>
        <color theme="1"/>
        <rFont val="Arial Narrow"/>
        <family val="2"/>
        <charset val="238"/>
      </rPr>
      <t xml:space="preserve">, po detajlu iz načrta, </t>
    </r>
    <r>
      <rPr>
        <b/>
        <i/>
        <sz val="10"/>
        <color theme="1"/>
        <rFont val="Arial Narrow"/>
        <family val="2"/>
        <charset val="238"/>
      </rPr>
      <t>krožnega prereza</t>
    </r>
    <r>
      <rPr>
        <sz val="10"/>
        <color theme="1"/>
        <rFont val="Arial Narrow"/>
        <family val="2"/>
        <charset val="238"/>
      </rPr>
      <t xml:space="preserve"> s premerom </t>
    </r>
    <r>
      <rPr>
        <b/>
        <i/>
        <sz val="10"/>
        <color theme="1"/>
        <rFont val="Arial Narrow"/>
        <family val="2"/>
        <charset val="238"/>
      </rPr>
      <t>60</t>
    </r>
    <r>
      <rPr>
        <sz val="10"/>
        <color theme="1"/>
        <rFont val="Arial Narrow"/>
        <family val="2"/>
        <charset val="238"/>
      </rPr>
      <t xml:space="preserve"> do </t>
    </r>
    <r>
      <rPr>
        <b/>
        <i/>
        <sz val="10"/>
        <color theme="1"/>
        <rFont val="Arial Narrow"/>
        <family val="2"/>
        <charset val="238"/>
      </rPr>
      <t>100 cm</t>
    </r>
    <r>
      <rPr>
        <sz val="10"/>
        <color theme="1"/>
        <rFont val="Arial Narrow"/>
        <family val="2"/>
        <charset val="238"/>
      </rPr>
      <t xml:space="preserve"> ali </t>
    </r>
    <r>
      <rPr>
        <b/>
        <i/>
        <sz val="10"/>
        <color theme="1"/>
        <rFont val="Arial Narrow"/>
        <family val="2"/>
        <charset val="238"/>
      </rPr>
      <t>kvadratnega prereza</t>
    </r>
    <r>
      <rPr>
        <sz val="10"/>
        <color theme="1"/>
        <rFont val="Arial Narrow"/>
        <family val="2"/>
        <charset val="238"/>
      </rPr>
      <t xml:space="preserve"> do </t>
    </r>
    <r>
      <rPr>
        <b/>
        <i/>
        <sz val="10"/>
        <color theme="1"/>
        <rFont val="Arial Narrow"/>
        <family val="2"/>
        <charset val="238"/>
      </rPr>
      <t>100/100 cm</t>
    </r>
    <r>
      <rPr>
        <sz val="10"/>
        <color theme="1"/>
        <rFont val="Arial Narrow"/>
        <family val="2"/>
        <charset val="238"/>
      </rPr>
      <t xml:space="preserve">
</t>
    </r>
  </si>
  <si>
    <r>
      <rPr>
        <b/>
        <i/>
        <sz val="10"/>
        <color theme="1"/>
        <rFont val="Arial Narrow"/>
        <family val="2"/>
        <charset val="238"/>
      </rPr>
      <t>Višinsko prilagajanje kap</t>
    </r>
    <r>
      <rPr>
        <sz val="10"/>
        <color theme="1"/>
        <rFont val="Arial Narrow"/>
        <family val="2"/>
        <charset val="238"/>
      </rPr>
      <t xml:space="preserve"> obstoječe komunalne infrastrukture
</t>
    </r>
  </si>
  <si>
    <r>
      <t xml:space="preserve">Izdelava </t>
    </r>
    <r>
      <rPr>
        <b/>
        <sz val="10"/>
        <rFont val="Arial Narrow"/>
        <family val="2"/>
        <charset val="238"/>
      </rPr>
      <t>vzdolžne drenažno kanalizacijske cevi</t>
    </r>
    <r>
      <rPr>
        <sz val="10"/>
        <rFont val="Arial Narrow"/>
        <family val="2"/>
        <charset val="238"/>
      </rPr>
      <t xml:space="preserve">, globoke do 1,0 m, na podložni plasti iz cementnega betona, debeline 10 cm, z </t>
    </r>
    <r>
      <rPr>
        <b/>
        <sz val="10"/>
        <rFont val="Arial Narrow"/>
        <family val="2"/>
        <charset val="238"/>
      </rPr>
      <t>gibljivimi plastičnimi cevmi</t>
    </r>
    <r>
      <rPr>
        <sz val="10"/>
        <rFont val="Arial Narrow"/>
        <family val="2"/>
        <charset val="238"/>
      </rPr>
      <t xml:space="preserve"> premera </t>
    </r>
    <r>
      <rPr>
        <b/>
        <sz val="10"/>
        <rFont val="Arial Narrow"/>
        <family val="2"/>
        <charset val="238"/>
      </rPr>
      <t xml:space="preserve">DN315 mm
</t>
    </r>
    <r>
      <rPr>
        <sz val="10"/>
        <rFont val="Arial Narrow"/>
        <family val="2"/>
        <charset val="238"/>
      </rPr>
      <t xml:space="preserve">( </t>
    </r>
    <r>
      <rPr>
        <i/>
        <sz val="10"/>
        <rFont val="Arial Narrow"/>
        <family val="2"/>
        <charset val="238"/>
      </rPr>
      <t xml:space="preserve">meteorni kanal </t>
    </r>
    <r>
      <rPr>
        <b/>
        <i/>
        <sz val="10"/>
        <rFont val="Arial Narrow"/>
        <family val="2"/>
        <charset val="238"/>
      </rPr>
      <t>M2</t>
    </r>
    <r>
      <rPr>
        <i/>
        <sz val="10"/>
        <rFont val="Arial Narrow"/>
        <family val="2"/>
        <charset val="238"/>
      </rPr>
      <t xml:space="preserve"> - izdelava povezave med ponikovalnicami</t>
    </r>
    <r>
      <rPr>
        <sz val="10"/>
        <rFont val="Arial Narrow"/>
        <family val="2"/>
        <charset val="238"/>
      </rPr>
      <t xml:space="preserve"> )</t>
    </r>
  </si>
  <si>
    <r>
      <t xml:space="preserve">Izdelava nevezane (mehanično stabilizirane) obrabne plasti iz zmesi zrn drobljenca v debelini do 20 cm </t>
    </r>
    <r>
      <rPr>
        <i/>
        <sz val="10"/>
        <color theme="1"/>
        <rFont val="Arial Narrow"/>
        <family val="2"/>
        <charset val="238"/>
      </rPr>
      <t>(navezava uvozov v makadamu)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</si>
  <si>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Izdelava obrabne in zaporne plasti bituminizirane zmesi </t>
    </r>
    <r>
      <rPr>
        <b/>
        <sz val="10"/>
        <color theme="1"/>
        <rFont val="Arial Narrow"/>
        <family val="2"/>
        <charset val="238"/>
      </rPr>
      <t>AC 11 surf B 50/70 A3</t>
    </r>
    <r>
      <rPr>
        <sz val="10"/>
        <color theme="1"/>
        <rFont val="Arial Narrow"/>
        <family val="2"/>
        <charset val="238"/>
      </rPr>
      <t xml:space="preserve"> v debelini </t>
    </r>
    <r>
      <rPr>
        <b/>
        <sz val="10"/>
        <color theme="1"/>
        <rFont val="Arial Narrow"/>
        <family val="2"/>
        <charset val="238"/>
      </rPr>
      <t>4,0 cm</t>
    </r>
    <r>
      <rPr>
        <sz val="10"/>
        <color theme="1"/>
        <rFont val="Arial Narrow"/>
        <family val="2"/>
        <charset val="238"/>
      </rPr>
      <t xml:space="preserve">
</t>
    </r>
    <r>
      <rPr>
        <i/>
        <sz val="10"/>
        <color theme="1"/>
        <rFont val="Arial Narrow"/>
        <family val="2"/>
        <charset val="238"/>
      </rPr>
      <t>( vozišče in uvozi )
*TOPLI ASFALT 
*Vgradi se lahko do 15% rezkanca pridobljenega iz odpadnega asfalta (Uredba o zelenem javnem naročanju)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</si>
  <si>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Doplačilo za </t>
    </r>
    <r>
      <rPr>
        <b/>
        <i/>
        <sz val="10"/>
        <color theme="1"/>
        <rFont val="Arial Narrow"/>
        <family val="2"/>
        <charset val="238"/>
      </rPr>
      <t>izdelavo mulde</t>
    </r>
    <r>
      <rPr>
        <sz val="10"/>
        <color theme="1"/>
        <rFont val="Arial Narrow"/>
        <family val="2"/>
        <charset val="238"/>
      </rPr>
      <t xml:space="preserve"> v </t>
    </r>
    <r>
      <rPr>
        <b/>
        <i/>
        <sz val="10"/>
        <color theme="1"/>
        <rFont val="Arial Narrow"/>
        <family val="2"/>
        <charset val="238"/>
      </rPr>
      <t>širini 50 cm</t>
    </r>
    <r>
      <rPr>
        <sz val="10"/>
        <color theme="1"/>
        <rFont val="Arial Narrow"/>
        <family val="2"/>
        <charset val="238"/>
      </rPr>
      <t xml:space="preserve">
in minimalni </t>
    </r>
    <r>
      <rPr>
        <b/>
        <i/>
        <sz val="10"/>
        <color theme="1"/>
        <rFont val="Arial Narrow"/>
        <family val="2"/>
        <charset val="238"/>
      </rPr>
      <t>globini 5 cm</t>
    </r>
    <r>
      <rPr>
        <sz val="10"/>
        <color theme="1"/>
        <rFont val="Arial Narrow"/>
        <family val="2"/>
        <charset val="238"/>
      </rPr>
      <t xml:space="preserve"> ( </t>
    </r>
    <r>
      <rPr>
        <i/>
        <sz val="10"/>
        <color theme="1"/>
        <rFont val="Arial Narrow"/>
        <family val="2"/>
        <charset val="238"/>
      </rPr>
      <t xml:space="preserve">asfalt upoštevan v zgornji postavki </t>
    </r>
    <r>
      <rPr>
        <sz val="10"/>
        <color theme="1"/>
        <rFont val="Arial Narrow"/>
        <family val="2"/>
        <charset val="238"/>
      </rPr>
      <t xml:space="preserve">)
</t>
    </r>
  </si>
  <si>
    <r>
      <t xml:space="preserve">Izdelava nosilne plasti bituminizirane zmesi </t>
    </r>
    <r>
      <rPr>
        <b/>
        <sz val="10"/>
        <color theme="1"/>
        <rFont val="Arial Narrow"/>
        <family val="2"/>
        <charset val="238"/>
      </rPr>
      <t xml:space="preserve">AC 22 base B 50/70 A3 </t>
    </r>
    <r>
      <rPr>
        <sz val="10"/>
        <color theme="1"/>
        <rFont val="Arial Narrow"/>
        <family val="2"/>
        <charset val="238"/>
      </rPr>
      <t xml:space="preserve">v debelini </t>
    </r>
    <r>
      <rPr>
        <b/>
        <sz val="10"/>
        <color theme="1"/>
        <rFont val="Arial Narrow"/>
        <family val="2"/>
        <charset val="238"/>
      </rPr>
      <t>6 cm</t>
    </r>
    <r>
      <rPr>
        <sz val="10"/>
        <color theme="1"/>
        <rFont val="Arial Narrow"/>
        <family val="2"/>
        <charset val="238"/>
      </rPr>
      <t xml:space="preserve"> </t>
    </r>
    <r>
      <rPr>
        <i/>
        <sz val="10"/>
        <color theme="1"/>
        <rFont val="Arial Narrow"/>
        <family val="2"/>
        <charset val="238"/>
      </rPr>
      <t>( vozišče, uvozi in uvozi čez pločnik )
*TOPLI ASFALT 
*Vgradi se lahko do 15% rezkanca pridobljenega iz odpadnega asfalta (Uredba o zelenem javnem naročanju)</t>
    </r>
    <r>
      <rPr>
        <sz val="10"/>
        <color theme="1"/>
        <rFont val="Arial Narrow"/>
        <family val="2"/>
        <charset val="238"/>
      </rPr>
      <t xml:space="preserve">
</t>
    </r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</si>
  <si>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obrobe</t>
    </r>
    <r>
      <rPr>
        <sz val="10"/>
        <color theme="1"/>
        <rFont val="Arial Narrow"/>
        <family val="2"/>
        <charset val="238"/>
      </rPr>
      <t xml:space="preserve"> iz malih tlakovcev iz </t>
    </r>
    <r>
      <rPr>
        <i/>
        <sz val="10"/>
        <color theme="1"/>
        <rFont val="Arial Narrow"/>
        <family val="2"/>
        <charset val="238"/>
      </rPr>
      <t>naravnega kamna</t>
    </r>
    <r>
      <rPr>
        <sz val="10"/>
        <color theme="1"/>
        <rFont val="Arial Narrow"/>
        <family val="2"/>
        <charset val="238"/>
      </rPr>
      <t xml:space="preserve"> velikosti </t>
    </r>
    <r>
      <rPr>
        <b/>
        <i/>
        <sz val="10"/>
        <color theme="1"/>
        <rFont val="Arial Narrow"/>
        <family val="2"/>
        <charset val="238"/>
      </rPr>
      <t>10 cm/10 cm /10 cm</t>
    </r>
    <r>
      <rPr>
        <sz val="10"/>
        <color theme="1"/>
        <rFont val="Arial Narrow"/>
        <family val="2"/>
        <charset val="238"/>
      </rPr>
      <t xml:space="preserve">  ( </t>
    </r>
    <r>
      <rPr>
        <i/>
        <sz val="10"/>
        <color theme="1"/>
        <rFont val="Arial Narrow"/>
        <family val="2"/>
        <charset val="238"/>
      </rPr>
      <t>granitne kocke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</si>
  <si>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Izdelava </t>
    </r>
    <r>
      <rPr>
        <b/>
        <i/>
        <sz val="10"/>
        <color theme="1"/>
        <rFont val="Arial Narrow"/>
        <family val="2"/>
        <charset val="238"/>
      </rPr>
      <t>zasipa</t>
    </r>
    <r>
      <rPr>
        <sz val="10"/>
        <color theme="1"/>
        <rFont val="Arial Narrow"/>
        <family val="2"/>
        <charset val="238"/>
      </rPr>
      <t xml:space="preserve"> iz zrnate kamnine – 3. kategorije ter zasipavanje kanala skupaj z dobavo in dovozom materiala 0/16 in utrjevanjem z vibracijskim nabijačem v slojih po 20 cm do 95% trdnosti po standardnem Proktorjevem postopku
(</t>
    </r>
    <r>
      <rPr>
        <i/>
        <sz val="10"/>
        <color theme="1"/>
        <rFont val="Arial Narrow"/>
        <family val="2"/>
        <charset val="238"/>
      </rPr>
      <t xml:space="preserve"> zasip ponikovalnic revizijskih in vtočnih jaškov ter vgrajenih cevi meteornega kanala in cevnih navezav vtočnih jaškov</t>
    </r>
    <r>
      <rPr>
        <sz val="10"/>
        <color theme="1"/>
        <rFont val="Arial Narrow"/>
        <family val="2"/>
        <charset val="238"/>
      </rPr>
      <t xml:space="preserve"> )
</t>
    </r>
  </si>
  <si>
    <r>
      <rPr>
        <b/>
        <i/>
        <u/>
        <sz val="10"/>
        <color theme="1"/>
        <rFont val="Arial Narrow"/>
        <family val="2"/>
        <charset val="238"/>
      </rPr>
      <t>Zaščita</t>
    </r>
    <r>
      <rPr>
        <sz val="10"/>
        <color theme="1"/>
        <rFont val="Arial Narrow"/>
        <family val="2"/>
        <charset val="238"/>
      </rPr>
      <t xml:space="preserve"> oz. </t>
    </r>
    <r>
      <rPr>
        <strike/>
        <sz val="10"/>
        <color theme="1"/>
        <rFont val="Arial Narrow"/>
        <family val="2"/>
        <charset val="238"/>
      </rPr>
      <t xml:space="preserve">prestavitev </t>
    </r>
    <r>
      <rPr>
        <b/>
        <i/>
        <sz val="10"/>
        <color theme="1"/>
        <rFont val="Arial Narrow"/>
        <family val="2"/>
        <charset val="238"/>
      </rPr>
      <t>obstoječega vkopanega vodovoda</t>
    </r>
    <r>
      <rPr>
        <sz val="10"/>
        <color theme="1"/>
        <rFont val="Arial Narrow"/>
        <family val="2"/>
        <charset val="238"/>
      </rPr>
      <t xml:space="preserve"> (</t>
    </r>
    <r>
      <rPr>
        <i/>
        <sz val="10"/>
        <color theme="1"/>
        <rFont val="Arial Narrow"/>
        <family val="2"/>
        <charset val="238"/>
      </rPr>
      <t xml:space="preserve">izkop voda, </t>
    </r>
    <r>
      <rPr>
        <i/>
        <strike/>
        <sz val="10"/>
        <color theme="1"/>
        <rFont val="Arial Narrow"/>
        <family val="2"/>
        <charset val="238"/>
      </rPr>
      <t>prestavitev</t>
    </r>
    <r>
      <rPr>
        <i/>
        <sz val="10"/>
        <color theme="1"/>
        <rFont val="Arial Narrow"/>
        <family val="2"/>
        <charset val="238"/>
      </rPr>
      <t>, zaščitna cev, zasip voda</t>
    </r>
    <r>
      <rPr>
        <sz val="10"/>
        <color theme="1"/>
        <rFont val="Arial Narrow"/>
        <family val="2"/>
        <charset val="238"/>
      </rPr>
      <t xml:space="preserve">) po navodilih upravljalca
</t>
    </r>
  </si>
  <si>
    <r>
      <rPr>
        <b/>
        <i/>
        <u/>
        <sz val="10"/>
        <color theme="1"/>
        <rFont val="Arial Narrow"/>
        <family val="2"/>
        <charset val="238"/>
      </rPr>
      <t>Zaščita</t>
    </r>
    <r>
      <rPr>
        <sz val="10"/>
        <color theme="1"/>
        <rFont val="Arial Narrow"/>
        <family val="2"/>
        <charset val="238"/>
      </rPr>
      <t xml:space="preserve"> oz. </t>
    </r>
    <r>
      <rPr>
        <strike/>
        <sz val="10"/>
        <color theme="1"/>
        <rFont val="Arial Narrow"/>
        <family val="2"/>
        <charset val="238"/>
      </rPr>
      <t xml:space="preserve">prestavitev </t>
    </r>
    <r>
      <rPr>
        <b/>
        <i/>
        <sz val="10"/>
        <color theme="1"/>
        <rFont val="Arial Narrow"/>
        <family val="2"/>
        <charset val="238"/>
      </rPr>
      <t>obstoječega vkopanega plinovoda</t>
    </r>
    <r>
      <rPr>
        <sz val="10"/>
        <color theme="1"/>
        <rFont val="Arial Narrow"/>
        <family val="2"/>
        <charset val="238"/>
      </rPr>
      <t xml:space="preserve"> (</t>
    </r>
    <r>
      <rPr>
        <i/>
        <sz val="10"/>
        <color theme="1"/>
        <rFont val="Arial Narrow"/>
        <family val="2"/>
        <charset val="238"/>
      </rPr>
      <t xml:space="preserve">izkop voda, </t>
    </r>
    <r>
      <rPr>
        <i/>
        <strike/>
        <sz val="10"/>
        <color theme="1"/>
        <rFont val="Arial Narrow"/>
        <family val="2"/>
        <charset val="238"/>
      </rPr>
      <t>prestavitev</t>
    </r>
    <r>
      <rPr>
        <i/>
        <sz val="10"/>
        <color theme="1"/>
        <rFont val="Arial Narrow"/>
        <family val="2"/>
        <charset val="238"/>
      </rPr>
      <t>, zaščitna cev, zasip voda</t>
    </r>
    <r>
      <rPr>
        <sz val="10"/>
        <color theme="1"/>
        <rFont val="Arial Narrow"/>
        <family val="2"/>
        <charset val="238"/>
      </rPr>
      <t xml:space="preserve">) po navodilih upravljalca
</t>
    </r>
  </si>
  <si>
    <r>
      <t xml:space="preserve">m1
</t>
    </r>
    <r>
      <rPr>
        <sz val="9"/>
        <color rgb="FFFF0000"/>
        <rFont val="Arial Narrow"/>
        <family val="2"/>
        <charset val="238"/>
      </rPr>
      <t>(ocena)</t>
    </r>
  </si>
  <si>
    <r>
      <rPr>
        <b/>
        <i/>
        <sz val="10"/>
        <color rgb="FFFF0000"/>
        <rFont val="Arial Narrow"/>
        <family val="2"/>
        <charset val="238"/>
      </rPr>
      <t>Zaščita</t>
    </r>
    <r>
      <rPr>
        <sz val="10"/>
        <color rgb="FFFF0000"/>
        <rFont val="Arial Narrow"/>
        <family val="2"/>
        <charset val="238"/>
      </rPr>
      <t xml:space="preserve"> oz. </t>
    </r>
    <r>
      <rPr>
        <strike/>
        <sz val="10"/>
        <color rgb="FFFF0000"/>
        <rFont val="Arial Narrow"/>
        <family val="2"/>
        <charset val="238"/>
      </rPr>
      <t>prestavitev</t>
    </r>
    <r>
      <rPr>
        <sz val="10"/>
        <color rgb="FFFF0000"/>
        <rFont val="Arial Narrow"/>
        <family val="2"/>
        <charset val="238"/>
      </rPr>
      <t xml:space="preserve"> </t>
    </r>
    <r>
      <rPr>
        <b/>
        <i/>
        <sz val="10"/>
        <color rgb="FFFF0000"/>
        <rFont val="Arial Narrow"/>
        <family val="2"/>
        <charset val="238"/>
      </rPr>
      <t>obstoječega vkopanega telekomunikacijskega voda</t>
    </r>
    <r>
      <rPr>
        <sz val="10"/>
        <color rgb="FFFF0000"/>
        <rFont val="Arial Narrow"/>
        <family val="2"/>
        <charset val="238"/>
      </rPr>
      <t xml:space="preserve"> (</t>
    </r>
    <r>
      <rPr>
        <i/>
        <sz val="10"/>
        <color rgb="FFFF0000"/>
        <rFont val="Arial Narrow"/>
        <family val="2"/>
        <charset val="238"/>
      </rPr>
      <t xml:space="preserve">izkop voda, </t>
    </r>
    <r>
      <rPr>
        <i/>
        <strike/>
        <sz val="10"/>
        <color rgb="FFFF0000"/>
        <rFont val="Arial Narrow"/>
        <family val="2"/>
        <charset val="238"/>
      </rPr>
      <t>prestavitev</t>
    </r>
    <r>
      <rPr>
        <i/>
        <sz val="10"/>
        <color rgb="FFFF0000"/>
        <rFont val="Arial Narrow"/>
        <family val="2"/>
        <charset val="238"/>
      </rPr>
      <t xml:space="preserve">, </t>
    </r>
    <r>
      <rPr>
        <i/>
        <u/>
        <sz val="10"/>
        <color rgb="FFFF0000"/>
        <rFont val="Arial Narrow"/>
        <family val="2"/>
        <charset val="238"/>
      </rPr>
      <t>zaščitna cev, zasip voda</t>
    </r>
    <r>
      <rPr>
        <u/>
        <sz val="10"/>
        <color rgb="FFFF0000"/>
        <rFont val="Arial Narrow"/>
        <family val="2"/>
        <charset val="238"/>
      </rPr>
      <t xml:space="preserve">) </t>
    </r>
    <r>
      <rPr>
        <b/>
        <i/>
        <u/>
        <sz val="10"/>
        <color rgb="FFFF0000"/>
        <rFont val="Arial Narrow"/>
        <family val="2"/>
        <charset val="238"/>
      </rPr>
      <t>po navodilih upravljalca</t>
    </r>
    <r>
      <rPr>
        <u/>
        <sz val="10"/>
        <color rgb="FFFF0000"/>
        <rFont val="Arial Narrow"/>
        <family val="2"/>
        <charset val="238"/>
      </rPr>
      <t>:</t>
    </r>
    <r>
      <rPr>
        <sz val="10"/>
        <color rgb="FFFF0000"/>
        <rFont val="Arial Narrow"/>
        <family val="2"/>
        <charset val="238"/>
      </rPr>
      <t xml:space="preserve">
- Lociranje, zakoličenje obstoječega TK voda;
- Ročni izkop do globine 1,00 m;
- Izvedba kab. kanaliz. za TK kabel,
   </t>
    </r>
    <r>
      <rPr>
        <b/>
        <i/>
        <sz val="10"/>
        <color rgb="FFFF0000"/>
        <rFont val="Arial Narrow"/>
        <family val="2"/>
        <charset val="238"/>
      </rPr>
      <t xml:space="preserve">9 x stigmaflex cev DN110 </t>
    </r>
    <r>
      <rPr>
        <sz val="10"/>
        <color rgb="FFFF0000"/>
        <rFont val="Arial Narrow"/>
        <family val="2"/>
        <charset val="238"/>
      </rPr>
      <t>- 9 x 65 m = 585 m;
- Strojni zasip z utrjevanjem po slojih 20 cm.
"</t>
    </r>
    <r>
      <rPr>
        <b/>
        <i/>
        <sz val="10"/>
        <color rgb="FFFF0000"/>
        <rFont val="Arial Narrow"/>
        <family val="2"/>
        <charset val="238"/>
      </rPr>
      <t>TELEKOM SLOVEIJE d.d.</t>
    </r>
    <r>
      <rPr>
        <sz val="10"/>
        <color rgb="FFFF0000"/>
        <rFont val="Arial Narrow"/>
        <family val="2"/>
        <charset val="238"/>
      </rPr>
      <t xml:space="preserve">"
</t>
    </r>
  </si>
  <si>
    <t>Široki izkop vezljive zemljine – 3. kategorije – strojno z nakladanjem</t>
  </si>
  <si>
    <r>
      <t>Izdelava posteljice v debelini plasti do 30 cm iz zrnate kamnine – 3. kategorije  (</t>
    </r>
    <r>
      <rPr>
        <i/>
        <sz val="10"/>
        <color theme="1"/>
        <rFont val="Arial Narrow"/>
        <family val="2"/>
        <charset val="238"/>
      </rPr>
      <t xml:space="preserve"> pločnik</t>
    </r>
    <r>
      <rPr>
        <sz val="10"/>
        <color theme="1"/>
        <rFont val="Arial Narrow"/>
        <family val="2"/>
        <charset val="238"/>
      </rPr>
      <t xml:space="preserve"> )
</t>
    </r>
  </si>
  <si>
    <r>
      <t xml:space="preserve">Izdelava posteljice v debelini plasti do 40 cm iz zrnate kamnine – 3. kategorije  ( </t>
    </r>
    <r>
      <rPr>
        <i/>
        <sz val="10"/>
        <color theme="1"/>
        <rFont val="Arial Narrow"/>
        <family val="2"/>
        <charset val="238"/>
      </rPr>
      <t>vozišče</t>
    </r>
    <r>
      <rPr>
        <sz val="10"/>
        <color theme="1"/>
        <rFont val="Arial Narrow"/>
        <family val="2"/>
        <charset val="238"/>
      </rPr>
      <t xml:space="preserve"> )
</t>
    </r>
  </si>
  <si>
    <t>1. FAZA, od P1 do P21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</si>
</sst>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41" x14ac:knownFonts="1">
    <font>
      <sz val="11"/>
      <color theme="1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sz val="10"/>
      <color theme="1"/>
      <name val="Arial Narrow"/>
      <family val="2"/>
      <charset val="238"/>
    </font>
    <font>
      <b/>
      <sz val="10"/>
      <color rgb="FF3F3F3F"/>
      <name val="Arial Narrow"/>
      <family val="2"/>
      <charset val="238"/>
    </font>
    <font>
      <b/>
      <sz val="12"/>
      <color theme="1"/>
      <name val="Arial Narrow"/>
      <family val="2"/>
      <charset val="238"/>
    </font>
    <font>
      <sz val="8"/>
      <color rgb="FFFF0000"/>
      <name val="Arial Narrow"/>
      <family val="2"/>
      <charset val="238"/>
    </font>
    <font>
      <b/>
      <i/>
      <sz val="11"/>
      <color theme="1"/>
      <name val="Arial Narrow"/>
      <family val="2"/>
      <charset val="238"/>
    </font>
    <font>
      <b/>
      <i/>
      <sz val="8"/>
      <color rgb="FFFF0000"/>
      <name val="Arial Narrow"/>
      <family val="2"/>
      <charset val="238"/>
    </font>
    <font>
      <sz val="10"/>
      <color rgb="FFFF0000"/>
      <name val="Arial Narrow"/>
      <family val="2"/>
      <charset val="238"/>
    </font>
    <font>
      <b/>
      <sz val="8"/>
      <color rgb="FFFF0000"/>
      <name val="Arial Narrow"/>
      <family val="2"/>
      <charset val="238"/>
    </font>
    <font>
      <b/>
      <sz val="10"/>
      <color theme="1"/>
      <name val="Arial Narrow"/>
      <family val="2"/>
      <charset val="238"/>
    </font>
    <font>
      <b/>
      <sz val="10"/>
      <color rgb="FFFF0000"/>
      <name val="Arial Narrow"/>
      <family val="2"/>
      <charset val="238"/>
    </font>
    <font>
      <i/>
      <sz val="11"/>
      <color theme="1"/>
      <name val="Arial Narrow"/>
      <family val="2"/>
      <charset val="238"/>
    </font>
    <font>
      <sz val="11"/>
      <color theme="1"/>
      <name val="Arial Narrow"/>
      <family val="2"/>
      <charset val="238"/>
    </font>
    <font>
      <b/>
      <sz val="13"/>
      <name val="Arial Narrow"/>
      <family val="2"/>
      <charset val="238"/>
    </font>
    <font>
      <b/>
      <sz val="12"/>
      <name val="Arial Narrow"/>
      <family val="2"/>
      <charset val="238"/>
    </font>
    <font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i/>
      <sz val="10"/>
      <color theme="1"/>
      <name val="Arial Narrow"/>
      <family val="2"/>
      <charset val="238"/>
    </font>
    <font>
      <sz val="10"/>
      <name val="Arial Narrow"/>
      <family val="2"/>
      <charset val="238"/>
    </font>
    <font>
      <sz val="8"/>
      <name val="Arial Narrow"/>
      <family val="2"/>
      <charset val="238"/>
    </font>
    <font>
      <b/>
      <sz val="10"/>
      <name val="Arial Narrow"/>
      <family val="2"/>
      <charset val="238"/>
    </font>
    <font>
      <b/>
      <sz val="10"/>
      <color rgb="FF00B050"/>
      <name val="Arial Narrow"/>
      <family val="2"/>
      <charset val="238"/>
    </font>
    <font>
      <b/>
      <sz val="10"/>
      <color rgb="FF92D050"/>
      <name val="Arial Narrow"/>
      <family val="2"/>
      <charset val="238"/>
    </font>
    <font>
      <b/>
      <sz val="10"/>
      <color theme="6" tint="-0.249977111117893"/>
      <name val="Arial Narrow"/>
      <family val="2"/>
      <charset val="238"/>
    </font>
    <font>
      <b/>
      <i/>
      <sz val="10"/>
      <color theme="1"/>
      <name val="Arial Narrow"/>
      <family val="2"/>
      <charset val="238"/>
    </font>
    <font>
      <sz val="12"/>
      <color theme="1"/>
      <name val="Arial Narrow"/>
      <family val="2"/>
      <charset val="238"/>
    </font>
    <font>
      <i/>
      <sz val="10"/>
      <name val="Arial Narrow"/>
      <family val="2"/>
      <charset val="238"/>
    </font>
    <font>
      <sz val="9"/>
      <color theme="1"/>
      <name val="Arial Narrow"/>
      <family val="2"/>
      <charset val="238"/>
    </font>
    <font>
      <b/>
      <i/>
      <sz val="10"/>
      <name val="Arial Narrow"/>
      <family val="2"/>
      <charset val="238"/>
    </font>
    <font>
      <b/>
      <i/>
      <u/>
      <sz val="10"/>
      <color theme="1"/>
      <name val="Arial Narrow"/>
      <family val="2"/>
      <charset val="238"/>
    </font>
    <font>
      <b/>
      <i/>
      <sz val="10"/>
      <color rgb="FFFF0000"/>
      <name val="Arial Narrow"/>
      <family val="2"/>
      <charset val="238"/>
    </font>
    <font>
      <i/>
      <sz val="10"/>
      <color rgb="FFFF0000"/>
      <name val="Arial Narrow"/>
      <family val="2"/>
      <charset val="238"/>
    </font>
    <font>
      <i/>
      <u/>
      <sz val="10"/>
      <color rgb="FFFF0000"/>
      <name val="Arial Narrow"/>
      <family val="2"/>
      <charset val="238"/>
    </font>
    <font>
      <u/>
      <sz val="10"/>
      <color rgb="FFFF0000"/>
      <name val="Arial Narrow"/>
      <family val="2"/>
      <charset val="238"/>
    </font>
    <font>
      <b/>
      <i/>
      <u/>
      <sz val="10"/>
      <color rgb="FFFF0000"/>
      <name val="Arial Narrow"/>
      <family val="2"/>
      <charset val="238"/>
    </font>
    <font>
      <strike/>
      <sz val="10"/>
      <color theme="1"/>
      <name val="Arial Narrow"/>
      <family val="2"/>
      <charset val="238"/>
    </font>
    <font>
      <i/>
      <strike/>
      <sz val="10"/>
      <color theme="1"/>
      <name val="Arial Narrow"/>
      <family val="2"/>
      <charset val="238"/>
    </font>
    <font>
      <strike/>
      <sz val="10"/>
      <color rgb="FFFF0000"/>
      <name val="Arial Narrow"/>
      <family val="2"/>
      <charset val="238"/>
    </font>
    <font>
      <i/>
      <strike/>
      <sz val="10"/>
      <color rgb="FFFF0000"/>
      <name val="Arial Narrow"/>
      <family val="2"/>
      <charset val="238"/>
    </font>
    <font>
      <sz val="9"/>
      <color rgb="FFFF0000"/>
      <name val="Arial Narrow"/>
      <family val="2"/>
      <charset val="238"/>
    </font>
  </fonts>
  <fills count="16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3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rgb="FF3F3F3F"/>
      </top>
      <bottom/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1" fillId="2" borderId="1" applyNumberFormat="0" applyAlignment="0" applyProtection="0"/>
  </cellStyleXfs>
  <cellXfs count="200">
    <xf numFmtId="0" fontId="0" fillId="0" borderId="0" xfId="0"/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vertical="top" wrapText="1"/>
    </xf>
    <xf numFmtId="0" fontId="2" fillId="0" borderId="0" xfId="0" applyFont="1" applyAlignment="1" applyProtection="1">
      <alignment horizontal="center" vertical="top" wrapText="1"/>
    </xf>
    <xf numFmtId="0" fontId="2" fillId="0" borderId="0" xfId="0" applyFont="1" applyAlignment="1" applyProtection="1">
      <alignment horizontal="left" vertical="top" wrapText="1"/>
    </xf>
    <xf numFmtId="4" fontId="2" fillId="0" borderId="0" xfId="0" applyNumberFormat="1" applyFont="1" applyAlignment="1" applyProtection="1">
      <alignment horizontal="center" vertical="top" wrapText="1"/>
    </xf>
    <xf numFmtId="0" fontId="2" fillId="0" borderId="0" xfId="0" applyFont="1" applyProtection="1"/>
    <xf numFmtId="0" fontId="2" fillId="0" borderId="0" xfId="0" applyFont="1" applyAlignment="1" applyProtection="1">
      <alignment wrapText="1"/>
    </xf>
    <xf numFmtId="0" fontId="3" fillId="3" borderId="1" xfId="1" applyFont="1" applyFill="1" applyAlignment="1" applyProtection="1">
      <alignment horizontal="center" vertical="center" wrapText="1"/>
    </xf>
    <xf numFmtId="4" fontId="3" fillId="3" borderId="1" xfId="1" applyNumberFormat="1" applyFont="1" applyFill="1" applyAlignment="1" applyProtection="1">
      <alignment horizontal="center" vertical="center" wrapText="1"/>
    </xf>
    <xf numFmtId="0" fontId="2" fillId="0" borderId="0" xfId="0" applyFont="1" applyFill="1" applyAlignment="1" applyProtection="1">
      <alignment wrapText="1"/>
    </xf>
    <xf numFmtId="0" fontId="3" fillId="0" borderId="2" xfId="1" applyFont="1" applyFill="1" applyBorder="1" applyAlignment="1" applyProtection="1">
      <alignment horizontal="center" wrapText="1"/>
    </xf>
    <xf numFmtId="0" fontId="3" fillId="0" borderId="2" xfId="1" applyFont="1" applyFill="1" applyBorder="1" applyAlignment="1" applyProtection="1">
      <alignment horizontal="left" wrapText="1"/>
    </xf>
    <xf numFmtId="4" fontId="3" fillId="0" borderId="2" xfId="1" applyNumberFormat="1" applyFont="1" applyFill="1" applyBorder="1" applyAlignment="1" applyProtection="1">
      <alignment horizontal="center" vertical="top" wrapText="1"/>
    </xf>
    <xf numFmtId="0" fontId="2" fillId="0" borderId="0" xfId="0" applyFont="1" applyFill="1" applyProtection="1"/>
    <xf numFmtId="4" fontId="5" fillId="0" borderId="0" xfId="0" applyNumberFormat="1" applyFont="1" applyAlignment="1" applyProtection="1">
      <alignment horizontal="center" vertical="top" wrapText="1"/>
    </xf>
    <xf numFmtId="2" fontId="7" fillId="4" borderId="5" xfId="0" applyNumberFormat="1" applyFont="1" applyFill="1" applyBorder="1" applyAlignment="1" applyProtection="1">
      <alignment horizontal="center" wrapText="1"/>
    </xf>
    <xf numFmtId="2" fontId="7" fillId="4" borderId="6" xfId="0" applyNumberFormat="1" applyFont="1" applyFill="1" applyBorder="1" applyAlignment="1" applyProtection="1">
      <alignment horizontal="center" wrapText="1"/>
    </xf>
    <xf numFmtId="49" fontId="2" fillId="0" borderId="3" xfId="0" applyNumberFormat="1" applyFont="1" applyBorder="1" applyAlignment="1" applyProtection="1">
      <alignment vertical="top" wrapText="1"/>
    </xf>
    <xf numFmtId="0" fontId="2" fillId="0" borderId="3" xfId="0" applyFont="1" applyBorder="1" applyAlignment="1" applyProtection="1">
      <alignment horizontal="center" vertical="top" wrapText="1"/>
    </xf>
    <xf numFmtId="0" fontId="2" fillId="0" borderId="3" xfId="0" applyFont="1" applyBorder="1" applyAlignment="1" applyProtection="1">
      <alignment horizontal="left" vertical="top" wrapText="1"/>
    </xf>
    <xf numFmtId="4" fontId="2" fillId="0" borderId="3" xfId="0" applyNumberFormat="1" applyFont="1" applyBorder="1" applyAlignment="1" applyProtection="1">
      <alignment horizontal="center" vertical="top" wrapText="1"/>
    </xf>
    <xf numFmtId="4" fontId="9" fillId="0" borderId="0" xfId="0" applyNumberFormat="1" applyFont="1" applyAlignment="1" applyProtection="1">
      <alignment horizontal="center" vertical="top" wrapText="1"/>
    </xf>
    <xf numFmtId="2" fontId="9" fillId="0" borderId="11" xfId="0" applyNumberFormat="1" applyFont="1" applyBorder="1" applyAlignment="1" applyProtection="1">
      <alignment horizontal="center" wrapText="1"/>
    </xf>
    <xf numFmtId="4" fontId="8" fillId="0" borderId="0" xfId="0" applyNumberFormat="1" applyFont="1" applyAlignment="1" applyProtection="1">
      <alignment horizontal="center" vertical="top" wrapText="1"/>
    </xf>
    <xf numFmtId="2" fontId="11" fillId="0" borderId="0" xfId="0" applyNumberFormat="1" applyFont="1" applyAlignment="1" applyProtection="1">
      <alignment horizontal="center" wrapText="1"/>
    </xf>
    <xf numFmtId="0" fontId="4" fillId="4" borderId="8" xfId="0" applyFont="1" applyFill="1" applyBorder="1" applyAlignment="1" applyProtection="1">
      <alignment horizontal="left" vertical="top" wrapText="1"/>
    </xf>
    <xf numFmtId="4" fontId="2" fillId="4" borderId="9" xfId="0" applyNumberFormat="1" applyFont="1" applyFill="1" applyBorder="1" applyAlignment="1" applyProtection="1">
      <alignment horizontal="center" vertical="top" wrapText="1"/>
    </xf>
    <xf numFmtId="0" fontId="2" fillId="0" borderId="0" xfId="0" applyFont="1" applyAlignment="1">
      <alignment horizontal="left" wrapText="1"/>
    </xf>
    <xf numFmtId="0" fontId="2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2" fillId="0" borderId="0" xfId="0" applyFont="1" applyAlignment="1">
      <alignment horizontal="left" vertical="top" wrapText="1"/>
    </xf>
    <xf numFmtId="4" fontId="2" fillId="0" borderId="0" xfId="0" applyNumberFormat="1" applyFont="1" applyAlignment="1">
      <alignment horizontal="center" vertical="top" wrapText="1"/>
    </xf>
    <xf numFmtId="0" fontId="2" fillId="0" borderId="0" xfId="0" applyFont="1" applyAlignment="1">
      <alignment wrapText="1"/>
    </xf>
    <xf numFmtId="0" fontId="3" fillId="3" borderId="1" xfId="1" applyFont="1" applyFill="1" applyAlignment="1">
      <alignment horizontal="center" vertical="center" wrapText="1"/>
    </xf>
    <xf numFmtId="4" fontId="3" fillId="3" borderId="1" xfId="1" applyNumberFormat="1" applyFont="1" applyFill="1" applyAlignment="1">
      <alignment horizontal="center" vertical="center" wrapText="1"/>
    </xf>
    <xf numFmtId="0" fontId="2" fillId="0" borderId="0" xfId="0" applyFont="1" applyFill="1" applyAlignment="1">
      <alignment wrapText="1"/>
    </xf>
    <xf numFmtId="0" fontId="3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left" wrapText="1"/>
    </xf>
    <xf numFmtId="4" fontId="3" fillId="0" borderId="2" xfId="1" applyNumberFormat="1" applyFont="1" applyFill="1" applyBorder="1" applyAlignment="1">
      <alignment horizontal="center" vertical="top" wrapText="1"/>
    </xf>
    <xf numFmtId="4" fontId="5" fillId="0" borderId="0" xfId="0" applyNumberFormat="1" applyFont="1" applyAlignment="1">
      <alignment horizontal="center" vertical="top" wrapText="1"/>
    </xf>
    <xf numFmtId="2" fontId="7" fillId="4" borderId="5" xfId="0" applyNumberFormat="1" applyFont="1" applyFill="1" applyBorder="1" applyAlignment="1">
      <alignment horizontal="center" wrapText="1"/>
    </xf>
    <xf numFmtId="2" fontId="7" fillId="4" borderId="6" xfId="0" applyNumberFormat="1" applyFont="1" applyFill="1" applyBorder="1" applyAlignment="1">
      <alignment horizontal="center" wrapText="1"/>
    </xf>
    <xf numFmtId="0" fontId="2" fillId="0" borderId="0" xfId="0" applyFont="1"/>
    <xf numFmtId="0" fontId="2" fillId="0" borderId="0" xfId="0" applyFont="1" applyFill="1"/>
    <xf numFmtId="49" fontId="2" fillId="0" borderId="3" xfId="0" applyNumberFormat="1" applyFont="1" applyBorder="1" applyAlignment="1">
      <alignment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left" vertical="top" wrapText="1"/>
    </xf>
    <xf numFmtId="4" fontId="8" fillId="0" borderId="3" xfId="0" applyNumberFormat="1" applyFont="1" applyBorder="1" applyAlignment="1">
      <alignment horizontal="center" vertical="top" wrapText="1"/>
    </xf>
    <xf numFmtId="4" fontId="2" fillId="0" borderId="3" xfId="0" applyNumberFormat="1" applyFont="1" applyBorder="1" applyAlignment="1">
      <alignment horizontal="center" vertical="top" wrapText="1"/>
    </xf>
    <xf numFmtId="0" fontId="19" fillId="0" borderId="3" xfId="0" applyFont="1" applyBorder="1" applyAlignment="1">
      <alignment horizontal="left" vertical="top" wrapText="1"/>
    </xf>
    <xf numFmtId="4" fontId="19" fillId="0" borderId="3" xfId="0" applyNumberFormat="1" applyFont="1" applyBorder="1" applyAlignment="1">
      <alignment horizontal="center" vertical="top" wrapText="1"/>
    </xf>
    <xf numFmtId="49" fontId="2" fillId="0" borderId="0" xfId="0" applyNumberFormat="1" applyFont="1" applyBorder="1" applyAlignment="1">
      <alignment vertical="top" wrapText="1"/>
    </xf>
    <xf numFmtId="0" fontId="2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left" vertical="top" wrapText="1"/>
    </xf>
    <xf numFmtId="4" fontId="2" fillId="0" borderId="0" xfId="0" applyNumberFormat="1" applyFont="1" applyBorder="1" applyAlignment="1">
      <alignment horizontal="center" vertical="top" wrapText="1"/>
    </xf>
    <xf numFmtId="0" fontId="4" fillId="4" borderId="8" xfId="0" applyFont="1" applyFill="1" applyBorder="1" applyAlignment="1">
      <alignment horizontal="left" vertical="top" wrapText="1"/>
    </xf>
    <xf numFmtId="4" fontId="2" fillId="4" borderId="9" xfId="0" applyNumberFormat="1" applyFont="1" applyFill="1" applyBorder="1" applyAlignment="1">
      <alignment horizontal="center" vertical="top" wrapText="1"/>
    </xf>
    <xf numFmtId="2" fontId="9" fillId="0" borderId="0" xfId="0" applyNumberFormat="1" applyFont="1" applyAlignment="1">
      <alignment horizontal="center" vertical="top" wrapText="1"/>
    </xf>
    <xf numFmtId="2" fontId="9" fillId="0" borderId="11" xfId="0" applyNumberFormat="1" applyFont="1" applyBorder="1" applyAlignment="1">
      <alignment horizontal="center" wrapText="1"/>
    </xf>
    <xf numFmtId="2" fontId="9" fillId="0" borderId="0" xfId="0" applyNumberFormat="1" applyFont="1" applyAlignment="1">
      <alignment horizontal="center" wrapText="1"/>
    </xf>
    <xf numFmtId="0" fontId="19" fillId="0" borderId="0" xfId="0" applyFont="1" applyAlignment="1">
      <alignment wrapText="1"/>
    </xf>
    <xf numFmtId="49" fontId="19" fillId="0" borderId="3" xfId="0" applyNumberFormat="1" applyFont="1" applyBorder="1" applyAlignment="1">
      <alignment vertical="top" wrapText="1"/>
    </xf>
    <xf numFmtId="0" fontId="19" fillId="0" borderId="3" xfId="0" applyFont="1" applyBorder="1" applyAlignment="1">
      <alignment horizontal="center" vertical="top" wrapText="1"/>
    </xf>
    <xf numFmtId="0" fontId="19" fillId="0" borderId="0" xfId="0" applyFont="1"/>
    <xf numFmtId="0" fontId="2" fillId="0" borderId="0" xfId="0" applyFont="1" applyFill="1" applyAlignment="1">
      <alignment vertical="top" wrapText="1"/>
    </xf>
    <xf numFmtId="0" fontId="2" fillId="0" borderId="0" xfId="0" applyFont="1" applyFill="1" applyAlignment="1">
      <alignment horizontal="center" vertical="top" wrapText="1"/>
    </xf>
    <xf numFmtId="0" fontId="2" fillId="0" borderId="0" xfId="0" applyFont="1" applyFill="1" applyAlignment="1">
      <alignment horizontal="left" vertical="top" wrapText="1"/>
    </xf>
    <xf numFmtId="4" fontId="5" fillId="0" borderId="0" xfId="0" applyNumberFormat="1" applyFont="1" applyFill="1" applyAlignment="1">
      <alignment horizontal="center" vertical="top" wrapText="1"/>
    </xf>
    <xf numFmtId="2" fontId="9" fillId="0" borderId="0" xfId="0" applyNumberFormat="1" applyFont="1" applyFill="1" applyAlignment="1">
      <alignment horizontal="center" wrapText="1"/>
    </xf>
    <xf numFmtId="2" fontId="9" fillId="0" borderId="0" xfId="0" applyNumberFormat="1" applyFont="1" applyBorder="1" applyAlignment="1">
      <alignment horizontal="center" wrapText="1"/>
    </xf>
    <xf numFmtId="2" fontId="5" fillId="0" borderId="0" xfId="0" applyNumberFormat="1" applyFont="1" applyAlignment="1">
      <alignment horizontal="center" vertical="top" wrapText="1"/>
    </xf>
    <xf numFmtId="49" fontId="6" fillId="0" borderId="0" xfId="0" applyNumberFormat="1" applyFont="1" applyFill="1" applyBorder="1" applyAlignment="1">
      <alignment horizontal="left" wrapText="1"/>
    </xf>
    <xf numFmtId="2" fontId="7" fillId="0" borderId="0" xfId="0" applyNumberFormat="1" applyFont="1" applyFill="1" applyBorder="1" applyAlignment="1">
      <alignment horizontal="center" wrapText="1"/>
    </xf>
    <xf numFmtId="0" fontId="2" fillId="0" borderId="3" xfId="0" applyFont="1" applyFill="1" applyBorder="1" applyAlignment="1">
      <alignment horizontal="left" vertical="top" wrapText="1"/>
    </xf>
    <xf numFmtId="4" fontId="19" fillId="0" borderId="0" xfId="0" applyNumberFormat="1" applyFont="1" applyAlignment="1">
      <alignment horizontal="center" vertical="top" wrapText="1"/>
    </xf>
    <xf numFmtId="4" fontId="21" fillId="3" borderId="1" xfId="1" applyNumberFormat="1" applyFont="1" applyFill="1" applyAlignment="1">
      <alignment horizontal="center" vertical="center" wrapText="1"/>
    </xf>
    <xf numFmtId="4" fontId="21" fillId="0" borderId="2" xfId="1" applyNumberFormat="1" applyFont="1" applyFill="1" applyBorder="1" applyAlignment="1">
      <alignment horizontal="center" vertical="top" wrapText="1"/>
    </xf>
    <xf numFmtId="4" fontId="19" fillId="4" borderId="9" xfId="0" applyNumberFormat="1" applyFont="1" applyFill="1" applyBorder="1" applyAlignment="1">
      <alignment horizontal="center" vertical="top" wrapText="1"/>
    </xf>
    <xf numFmtId="2" fontId="10" fillId="0" borderId="0" xfId="0" applyNumberFormat="1" applyFont="1" applyAlignment="1">
      <alignment vertical="top"/>
    </xf>
    <xf numFmtId="2" fontId="11" fillId="3" borderId="0" xfId="0" applyNumberFormat="1" applyFont="1" applyFill="1" applyAlignment="1">
      <alignment vertical="center"/>
    </xf>
    <xf numFmtId="2" fontId="10" fillId="0" borderId="0" xfId="0" applyNumberFormat="1" applyFont="1" applyFill="1" applyAlignment="1">
      <alignment vertical="top"/>
    </xf>
    <xf numFmtId="2" fontId="10" fillId="0" borderId="12" xfId="0" applyNumberFormat="1" applyFont="1" applyBorder="1" applyAlignment="1">
      <alignment vertical="top"/>
    </xf>
    <xf numFmtId="2" fontId="11" fillId="3" borderId="12" xfId="0" applyNumberFormat="1" applyFont="1" applyFill="1" applyBorder="1" applyAlignment="1">
      <alignment vertical="center"/>
    </xf>
    <xf numFmtId="2" fontId="10" fillId="0" borderId="12" xfId="0" applyNumberFormat="1" applyFont="1" applyFill="1" applyBorder="1" applyAlignment="1">
      <alignment vertical="top"/>
    </xf>
    <xf numFmtId="2" fontId="10" fillId="10" borderId="12" xfId="0" applyNumberFormat="1" applyFont="1" applyFill="1" applyBorder="1" applyAlignment="1">
      <alignment vertical="top"/>
    </xf>
    <xf numFmtId="2" fontId="22" fillId="10" borderId="12" xfId="0" applyNumberFormat="1" applyFont="1" applyFill="1" applyBorder="1" applyAlignment="1">
      <alignment vertical="top"/>
    </xf>
    <xf numFmtId="2" fontId="11" fillId="10" borderId="12" xfId="0" applyNumberFormat="1" applyFont="1" applyFill="1" applyBorder="1" applyAlignment="1">
      <alignment vertical="top"/>
    </xf>
    <xf numFmtId="2" fontId="22" fillId="6" borderId="12" xfId="0" applyNumberFormat="1" applyFont="1" applyFill="1" applyBorder="1" applyAlignment="1">
      <alignment vertical="top"/>
    </xf>
    <xf numFmtId="2" fontId="10" fillId="5" borderId="12" xfId="0" applyNumberFormat="1" applyFont="1" applyFill="1" applyBorder="1" applyAlignment="1">
      <alignment vertical="top"/>
    </xf>
    <xf numFmtId="2" fontId="10" fillId="8" borderId="12" xfId="0" applyNumberFormat="1" applyFont="1" applyFill="1" applyBorder="1" applyAlignment="1">
      <alignment vertical="top"/>
    </xf>
    <xf numFmtId="2" fontId="10" fillId="0" borderId="0" xfId="0" applyNumberFormat="1" applyFont="1" applyBorder="1" applyAlignment="1">
      <alignment vertical="top"/>
    </xf>
    <xf numFmtId="2" fontId="10" fillId="14" borderId="12" xfId="0" applyNumberFormat="1" applyFont="1" applyFill="1" applyBorder="1" applyAlignment="1">
      <alignment vertical="top"/>
    </xf>
    <xf numFmtId="2" fontId="22" fillId="14" borderId="12" xfId="0" applyNumberFormat="1" applyFont="1" applyFill="1" applyBorder="1" applyAlignment="1">
      <alignment vertical="top"/>
    </xf>
    <xf numFmtId="2" fontId="22" fillId="8" borderId="12" xfId="0" applyNumberFormat="1" applyFont="1" applyFill="1" applyBorder="1" applyAlignment="1">
      <alignment vertical="top"/>
    </xf>
    <xf numFmtId="2" fontId="22" fillId="6" borderId="0" xfId="0" applyNumberFormat="1" applyFont="1" applyFill="1" applyAlignment="1">
      <alignment vertical="top"/>
    </xf>
    <xf numFmtId="2" fontId="22" fillId="8" borderId="0" xfId="0" applyNumberFormat="1" applyFont="1" applyFill="1" applyAlignment="1">
      <alignment vertical="top"/>
    </xf>
    <xf numFmtId="2" fontId="22" fillId="14" borderId="0" xfId="0" applyNumberFormat="1" applyFont="1" applyFill="1" applyAlignment="1">
      <alignment vertical="top"/>
    </xf>
    <xf numFmtId="2" fontId="22" fillId="11" borderId="0" xfId="0" applyNumberFormat="1" applyFont="1" applyFill="1" applyAlignment="1">
      <alignment vertical="top"/>
    </xf>
    <xf numFmtId="2" fontId="10" fillId="10" borderId="0" xfId="0" applyNumberFormat="1" applyFont="1" applyFill="1" applyAlignment="1">
      <alignment vertical="top"/>
    </xf>
    <xf numFmtId="2" fontId="22" fillId="9" borderId="0" xfId="0" applyNumberFormat="1" applyFont="1" applyFill="1" applyAlignment="1">
      <alignment vertical="top"/>
    </xf>
    <xf numFmtId="2" fontId="10" fillId="11" borderId="0" xfId="0" applyNumberFormat="1" applyFont="1" applyFill="1" applyAlignment="1">
      <alignment vertical="top"/>
    </xf>
    <xf numFmtId="2" fontId="10" fillId="6" borderId="0" xfId="0" applyNumberFormat="1" applyFont="1" applyFill="1" applyAlignment="1">
      <alignment vertical="top"/>
    </xf>
    <xf numFmtId="2" fontId="10" fillId="14" borderId="0" xfId="0" applyNumberFormat="1" applyFont="1" applyFill="1" applyAlignment="1">
      <alignment vertical="top"/>
    </xf>
    <xf numFmtId="2" fontId="10" fillId="8" borderId="0" xfId="0" applyNumberFormat="1" applyFont="1" applyFill="1" applyAlignment="1">
      <alignment vertical="top"/>
    </xf>
    <xf numFmtId="2" fontId="10" fillId="5" borderId="0" xfId="0" applyNumberFormat="1" applyFont="1" applyFill="1" applyAlignment="1">
      <alignment vertical="top"/>
    </xf>
    <xf numFmtId="2" fontId="10" fillId="7" borderId="0" xfId="0" applyNumberFormat="1" applyFont="1" applyFill="1" applyAlignment="1">
      <alignment vertical="top"/>
    </xf>
    <xf numFmtId="2" fontId="24" fillId="7" borderId="0" xfId="0" applyNumberFormat="1" applyFont="1" applyFill="1" applyAlignment="1">
      <alignment vertical="top"/>
    </xf>
    <xf numFmtId="2" fontId="24" fillId="6" borderId="0" xfId="0" applyNumberFormat="1" applyFont="1" applyFill="1" applyAlignment="1">
      <alignment vertical="top"/>
    </xf>
    <xf numFmtId="2" fontId="24" fillId="10" borderId="0" xfId="0" applyNumberFormat="1" applyFont="1" applyFill="1" applyAlignment="1">
      <alignment vertical="top"/>
    </xf>
    <xf numFmtId="2" fontId="24" fillId="13" borderId="0" xfId="0" applyNumberFormat="1" applyFont="1" applyFill="1" applyAlignment="1">
      <alignment vertical="top"/>
    </xf>
    <xf numFmtId="2" fontId="24" fillId="12" borderId="0" xfId="0" applyNumberFormat="1" applyFont="1" applyFill="1" applyAlignment="1">
      <alignment vertical="top"/>
    </xf>
    <xf numFmtId="2" fontId="23" fillId="10" borderId="0" xfId="0" applyNumberFormat="1" applyFont="1" applyFill="1" applyAlignment="1">
      <alignment vertical="top"/>
    </xf>
    <xf numFmtId="2" fontId="10" fillId="0" borderId="0" xfId="0" applyNumberFormat="1" applyFont="1" applyAlignment="1" applyProtection="1">
      <alignment vertical="top"/>
    </xf>
    <xf numFmtId="2" fontId="11" fillId="3" borderId="0" xfId="0" applyNumberFormat="1" applyFont="1" applyFill="1" applyAlignment="1" applyProtection="1">
      <alignment vertical="center"/>
    </xf>
    <xf numFmtId="2" fontId="10" fillId="0" borderId="0" xfId="0" applyNumberFormat="1" applyFont="1" applyFill="1" applyAlignment="1" applyProtection="1">
      <alignment vertical="top"/>
    </xf>
    <xf numFmtId="2" fontId="10" fillId="7" borderId="0" xfId="0" applyNumberFormat="1" applyFont="1" applyFill="1" applyAlignment="1" applyProtection="1">
      <alignment vertical="top"/>
    </xf>
    <xf numFmtId="2" fontId="23" fillId="5" borderId="0" xfId="0" applyNumberFormat="1" applyFont="1" applyFill="1" applyAlignment="1" applyProtection="1">
      <alignment vertical="top"/>
    </xf>
    <xf numFmtId="2" fontId="22" fillId="6" borderId="0" xfId="0" applyNumberFormat="1" applyFont="1" applyFill="1" applyAlignment="1" applyProtection="1">
      <alignment vertical="top"/>
    </xf>
    <xf numFmtId="2" fontId="22" fillId="10" borderId="0" xfId="0" applyNumberFormat="1" applyFont="1" applyFill="1" applyAlignment="1" applyProtection="1">
      <alignment vertical="top"/>
    </xf>
    <xf numFmtId="2" fontId="23" fillId="6" borderId="0" xfId="0" applyNumberFormat="1" applyFont="1" applyFill="1" applyAlignment="1" applyProtection="1">
      <alignment vertical="top"/>
    </xf>
    <xf numFmtId="2" fontId="10" fillId="10" borderId="0" xfId="0" applyNumberFormat="1" applyFont="1" applyFill="1" applyAlignment="1" applyProtection="1">
      <alignment vertical="top"/>
    </xf>
    <xf numFmtId="2" fontId="9" fillId="0" borderId="0" xfId="0" applyNumberFormat="1" applyFont="1" applyAlignment="1" applyProtection="1">
      <alignment horizontal="center" wrapText="1"/>
    </xf>
    <xf numFmtId="2" fontId="23" fillId="14" borderId="0" xfId="0" applyNumberFormat="1" applyFont="1" applyFill="1" applyAlignment="1" applyProtection="1">
      <alignment vertical="top"/>
    </xf>
    <xf numFmtId="2" fontId="10" fillId="8" borderId="0" xfId="0" applyNumberFormat="1" applyFont="1" applyFill="1" applyAlignment="1" applyProtection="1">
      <alignment vertical="top"/>
    </xf>
    <xf numFmtId="2" fontId="10" fillId="6" borderId="0" xfId="0" applyNumberFormat="1" applyFont="1" applyFill="1" applyAlignment="1" applyProtection="1">
      <alignment vertical="top"/>
    </xf>
    <xf numFmtId="4" fontId="19" fillId="0" borderId="3" xfId="0" applyNumberFormat="1" applyFont="1" applyBorder="1" applyAlignment="1" applyProtection="1">
      <alignment horizontal="center" vertical="top" wrapText="1"/>
    </xf>
    <xf numFmtId="2" fontId="2" fillId="0" borderId="0" xfId="0" applyNumberFormat="1" applyFont="1" applyAlignment="1">
      <alignment vertical="top"/>
    </xf>
    <xf numFmtId="2" fontId="8" fillId="3" borderId="0" xfId="0" applyNumberFormat="1" applyFont="1" applyFill="1" applyAlignment="1">
      <alignment vertical="center"/>
    </xf>
    <xf numFmtId="2" fontId="2" fillId="0" borderId="0" xfId="0" applyNumberFormat="1" applyFont="1" applyFill="1" applyAlignment="1">
      <alignment vertical="top"/>
    </xf>
    <xf numFmtId="2" fontId="21" fillId="6" borderId="0" xfId="0" applyNumberFormat="1" applyFont="1" applyFill="1" applyAlignment="1">
      <alignment vertical="top"/>
    </xf>
    <xf numFmtId="4" fontId="19" fillId="0" borderId="3" xfId="0" applyNumberFormat="1" applyFont="1" applyFill="1" applyBorder="1" applyAlignment="1" applyProtection="1">
      <alignment horizontal="center" vertical="top" wrapText="1"/>
    </xf>
    <xf numFmtId="0" fontId="8" fillId="0" borderId="3" xfId="0" applyFont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center" vertical="top" wrapText="1"/>
    </xf>
    <xf numFmtId="49" fontId="8" fillId="0" borderId="3" xfId="0" applyNumberFormat="1" applyFont="1" applyBorder="1" applyAlignment="1">
      <alignment vertical="top" wrapText="1"/>
    </xf>
    <xf numFmtId="0" fontId="8" fillId="0" borderId="3" xfId="0" applyFont="1" applyBorder="1" applyAlignment="1">
      <alignment horizontal="center" vertical="top" wrapText="1"/>
    </xf>
    <xf numFmtId="49" fontId="4" fillId="0" borderId="0" xfId="0" applyNumberFormat="1" applyFont="1" applyAlignment="1" applyProtection="1">
      <alignment horizontal="left" vertical="top" wrapText="1"/>
    </xf>
    <xf numFmtId="49" fontId="4" fillId="0" borderId="0" xfId="0" applyNumberFormat="1" applyFont="1" applyAlignment="1">
      <alignment horizontal="left" vertical="top" wrapText="1"/>
    </xf>
    <xf numFmtId="0" fontId="12" fillId="0" borderId="0" xfId="0" applyFont="1" applyFill="1" applyProtection="1"/>
    <xf numFmtId="0" fontId="13" fillId="0" borderId="0" xfId="0" applyFont="1" applyFill="1" applyProtection="1"/>
    <xf numFmtId="0" fontId="12" fillId="0" borderId="0" xfId="0" applyFont="1" applyFill="1" applyAlignment="1" applyProtection="1">
      <alignment vertical="top"/>
    </xf>
    <xf numFmtId="0" fontId="13" fillId="0" borderId="0" xfId="0" applyFont="1" applyFill="1" applyAlignment="1" applyProtection="1">
      <alignment horizontal="center" wrapText="1"/>
    </xf>
    <xf numFmtId="0" fontId="13" fillId="0" borderId="0" xfId="0" applyFont="1" applyFill="1" applyAlignment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3" fillId="0" borderId="4" xfId="0" applyFont="1" applyFill="1" applyBorder="1" applyProtection="1"/>
    <xf numFmtId="0" fontId="13" fillId="0" borderId="5" xfId="0" applyFont="1" applyFill="1" applyBorder="1" applyProtection="1"/>
    <xf numFmtId="164" fontId="13" fillId="0" borderId="6" xfId="0" applyNumberFormat="1" applyFont="1" applyFill="1" applyBorder="1" applyProtection="1"/>
    <xf numFmtId="164" fontId="13" fillId="0" borderId="0" xfId="0" applyNumberFormat="1" applyFont="1" applyFill="1" applyProtection="1"/>
    <xf numFmtId="0" fontId="13" fillId="0" borderId="0" xfId="0" applyFont="1" applyFill="1" applyAlignment="1" applyProtection="1">
      <alignment horizontal="right"/>
    </xf>
    <xf numFmtId="2" fontId="13" fillId="0" borderId="0" xfId="0" applyNumberFormat="1" applyFont="1" applyFill="1" applyProtection="1"/>
    <xf numFmtId="0" fontId="15" fillId="0" borderId="4" xfId="0" applyFont="1" applyFill="1" applyBorder="1" applyProtection="1"/>
    <xf numFmtId="164" fontId="15" fillId="0" borderId="6" xfId="0" applyNumberFormat="1" applyFont="1" applyFill="1" applyBorder="1" applyProtection="1"/>
    <xf numFmtId="2" fontId="17" fillId="0" borderId="7" xfId="0" applyNumberFormat="1" applyFont="1" applyFill="1" applyBorder="1" applyAlignment="1" applyProtection="1">
      <alignment horizontal="center"/>
    </xf>
    <xf numFmtId="4" fontId="2" fillId="0" borderId="0" xfId="0" applyNumberFormat="1" applyFont="1" applyAlignment="1" applyProtection="1">
      <alignment horizontal="center" vertical="top" wrapText="1"/>
      <protection locked="0"/>
    </xf>
    <xf numFmtId="4" fontId="5" fillId="0" borderId="0" xfId="0" applyNumberFormat="1" applyFont="1" applyAlignment="1" applyProtection="1">
      <alignment horizontal="center" vertical="top" wrapText="1"/>
      <protection locked="0"/>
    </xf>
    <xf numFmtId="2" fontId="7" fillId="4" borderId="5" xfId="0" applyNumberFormat="1" applyFont="1" applyFill="1" applyBorder="1" applyAlignment="1" applyProtection="1">
      <alignment horizontal="center" wrapText="1"/>
      <protection locked="0"/>
    </xf>
    <xf numFmtId="4" fontId="19" fillId="0" borderId="3" xfId="0" applyNumberFormat="1" applyFont="1" applyBorder="1" applyAlignment="1" applyProtection="1">
      <alignment horizontal="center" vertical="top" wrapText="1"/>
      <protection locked="0"/>
    </xf>
    <xf numFmtId="4" fontId="2" fillId="0" borderId="3" xfId="0" applyNumberFormat="1" applyFont="1" applyBorder="1" applyAlignment="1" applyProtection="1">
      <alignment horizontal="center" vertical="top" wrapText="1"/>
      <protection locked="0"/>
    </xf>
    <xf numFmtId="4" fontId="9" fillId="0" borderId="0" xfId="0" applyNumberFormat="1" applyFont="1" applyAlignment="1" applyProtection="1">
      <alignment horizontal="center" vertical="top" wrapText="1"/>
      <protection locked="0"/>
    </xf>
    <xf numFmtId="2" fontId="9" fillId="0" borderId="11" xfId="0" applyNumberFormat="1" applyFont="1" applyBorder="1" applyAlignment="1" applyProtection="1">
      <alignment horizontal="center" wrapText="1"/>
      <protection locked="0"/>
    </xf>
    <xf numFmtId="2" fontId="9" fillId="0" borderId="0" xfId="0" applyNumberFormat="1" applyFont="1" applyAlignment="1" applyProtection="1">
      <alignment horizontal="center" wrapText="1"/>
      <protection locked="0"/>
    </xf>
    <xf numFmtId="4" fontId="8" fillId="0" borderId="0" xfId="0" applyNumberFormat="1" applyFont="1" applyAlignment="1" applyProtection="1">
      <alignment horizontal="center" vertical="top" wrapText="1"/>
      <protection locked="0"/>
    </xf>
    <xf numFmtId="2" fontId="11" fillId="0" borderId="0" xfId="0" applyNumberFormat="1" applyFont="1" applyAlignment="1" applyProtection="1">
      <alignment horizontal="center" wrapText="1"/>
      <protection locked="0"/>
    </xf>
    <xf numFmtId="0" fontId="19" fillId="0" borderId="3" xfId="0" applyFont="1" applyBorder="1" applyAlignment="1" applyProtection="1">
      <alignment horizontal="left" vertical="top" wrapText="1"/>
    </xf>
    <xf numFmtId="0" fontId="19" fillId="0" borderId="0" xfId="0" applyFont="1" applyAlignment="1" applyProtection="1">
      <alignment wrapText="1"/>
    </xf>
    <xf numFmtId="49" fontId="19" fillId="0" borderId="3" xfId="0" applyNumberFormat="1" applyFont="1" applyBorder="1" applyAlignment="1" applyProtection="1">
      <alignment vertical="top" wrapText="1"/>
    </xf>
    <xf numFmtId="0" fontId="19" fillId="0" borderId="3" xfId="0" applyFont="1" applyBorder="1" applyAlignment="1" applyProtection="1">
      <alignment horizontal="center" vertical="top" wrapText="1"/>
    </xf>
    <xf numFmtId="4" fontId="20" fillId="0" borderId="0" xfId="0" applyNumberFormat="1" applyFont="1" applyAlignment="1" applyProtection="1">
      <alignment horizontal="center" vertical="top" wrapText="1"/>
    </xf>
    <xf numFmtId="49" fontId="2" fillId="0" borderId="0" xfId="0" applyNumberFormat="1" applyFont="1" applyBorder="1" applyAlignment="1" applyProtection="1">
      <alignment vertical="top" wrapText="1"/>
    </xf>
    <xf numFmtId="0" fontId="2" fillId="0" borderId="0" xfId="0" applyFont="1" applyBorder="1" applyAlignment="1" applyProtection="1">
      <alignment horizontal="center" vertical="top" wrapText="1"/>
    </xf>
    <xf numFmtId="0" fontId="2" fillId="0" borderId="0" xfId="0" applyFont="1" applyBorder="1" applyAlignment="1" applyProtection="1">
      <alignment horizontal="left" vertical="top" wrapText="1"/>
    </xf>
    <xf numFmtId="4" fontId="2" fillId="0" borderId="0" xfId="0" applyNumberFormat="1" applyFont="1" applyBorder="1" applyAlignment="1" applyProtection="1">
      <alignment horizontal="center" vertical="top" wrapText="1"/>
    </xf>
    <xf numFmtId="0" fontId="19" fillId="0" borderId="0" xfId="0" applyFont="1" applyProtection="1"/>
    <xf numFmtId="4" fontId="5" fillId="0" borderId="0" xfId="0" applyNumberFormat="1" applyFont="1" applyFill="1" applyAlignment="1" applyProtection="1">
      <alignment horizontal="center" vertical="top" wrapText="1"/>
      <protection locked="0"/>
    </xf>
    <xf numFmtId="2" fontId="9" fillId="0" borderId="0" xfId="0" applyNumberFormat="1" applyFont="1" applyFill="1" applyAlignment="1" applyProtection="1">
      <alignment horizontal="center" wrapText="1"/>
      <protection locked="0"/>
    </xf>
    <xf numFmtId="4" fontId="2" fillId="0" borderId="0" xfId="0" applyNumberFormat="1" applyFont="1" applyBorder="1" applyAlignment="1" applyProtection="1">
      <alignment horizontal="center" vertical="top" wrapText="1"/>
      <protection locked="0"/>
    </xf>
    <xf numFmtId="2" fontId="7" fillId="0" borderId="0" xfId="0" applyNumberFormat="1" applyFont="1" applyFill="1" applyBorder="1" applyAlignment="1" applyProtection="1">
      <alignment horizontal="center" wrapText="1"/>
      <protection locked="0"/>
    </xf>
    <xf numFmtId="2" fontId="5" fillId="0" borderId="0" xfId="0" applyNumberFormat="1" applyFont="1" applyAlignment="1" applyProtection="1">
      <alignment horizontal="center" vertical="top" wrapText="1"/>
      <protection locked="0"/>
    </xf>
    <xf numFmtId="4" fontId="8" fillId="0" borderId="3" xfId="0" applyNumberFormat="1" applyFont="1" applyBorder="1" applyAlignment="1" applyProtection="1">
      <alignment horizontal="center" vertical="top" wrapText="1"/>
      <protection locked="0"/>
    </xf>
    <xf numFmtId="0" fontId="16" fillId="0" borderId="0" xfId="0" applyFont="1" applyFill="1" applyAlignment="1" applyProtection="1">
      <alignment horizontal="left"/>
    </xf>
    <xf numFmtId="0" fontId="4" fillId="0" borderId="0" xfId="0" applyFont="1" applyFill="1" applyAlignment="1" applyProtection="1">
      <alignment horizontal="left"/>
    </xf>
    <xf numFmtId="0" fontId="26" fillId="0" borderId="0" xfId="0" applyFont="1" applyFill="1" applyAlignment="1" applyProtection="1">
      <alignment horizontal="left" vertical="top" wrapText="1"/>
    </xf>
    <xf numFmtId="0" fontId="15" fillId="15" borderId="0" xfId="0" applyFont="1" applyFill="1" applyAlignment="1" applyProtection="1">
      <alignment horizontal="left" vertical="top" wrapText="1"/>
    </xf>
    <xf numFmtId="4" fontId="4" fillId="4" borderId="9" xfId="0" applyNumberFormat="1" applyFont="1" applyFill="1" applyBorder="1" applyAlignment="1" applyProtection="1">
      <alignment horizontal="right" vertical="top" wrapText="1"/>
    </xf>
    <xf numFmtId="4" fontId="4" fillId="4" borderId="10" xfId="0" applyNumberFormat="1" applyFont="1" applyFill="1" applyBorder="1" applyAlignment="1" applyProtection="1">
      <alignment horizontal="right" vertical="top" wrapText="1"/>
    </xf>
    <xf numFmtId="49" fontId="4" fillId="0" borderId="0" xfId="0" applyNumberFormat="1" applyFont="1" applyAlignment="1" applyProtection="1">
      <alignment horizontal="left" vertical="top" wrapText="1"/>
    </xf>
    <xf numFmtId="49" fontId="6" fillId="4" borderId="4" xfId="0" applyNumberFormat="1" applyFont="1" applyFill="1" applyBorder="1" applyAlignment="1" applyProtection="1">
      <alignment horizontal="left" wrapText="1"/>
    </xf>
    <xf numFmtId="49" fontId="6" fillId="4" borderId="5" xfId="0" applyNumberFormat="1" applyFont="1" applyFill="1" applyBorder="1" applyAlignment="1" applyProtection="1">
      <alignment horizontal="left" wrapText="1"/>
    </xf>
    <xf numFmtId="49" fontId="10" fillId="0" borderId="11" xfId="0" applyNumberFormat="1" applyFont="1" applyBorder="1" applyAlignment="1" applyProtection="1">
      <alignment horizontal="left" wrapText="1"/>
    </xf>
    <xf numFmtId="49" fontId="10" fillId="0" borderId="0" xfId="0" applyNumberFormat="1" applyFont="1" applyAlignment="1" applyProtection="1">
      <alignment horizontal="left" wrapText="1"/>
    </xf>
    <xf numFmtId="49" fontId="10" fillId="0" borderId="0" xfId="0" applyNumberFormat="1" applyFont="1" applyAlignment="1">
      <alignment horizontal="left" wrapText="1"/>
    </xf>
    <xf numFmtId="4" fontId="4" fillId="4" borderId="9" xfId="0" applyNumberFormat="1" applyFont="1" applyFill="1" applyBorder="1" applyAlignment="1">
      <alignment horizontal="right" vertical="top" wrapText="1"/>
    </xf>
    <xf numFmtId="4" fontId="4" fillId="4" borderId="10" xfId="0" applyNumberFormat="1" applyFont="1" applyFill="1" applyBorder="1" applyAlignment="1">
      <alignment horizontal="right" vertical="top" wrapText="1"/>
    </xf>
    <xf numFmtId="49" fontId="6" fillId="4" borderId="4" xfId="0" applyNumberFormat="1" applyFont="1" applyFill="1" applyBorder="1" applyAlignment="1">
      <alignment horizontal="left" wrapText="1"/>
    </xf>
    <xf numFmtId="49" fontId="6" fillId="4" borderId="5" xfId="0" applyNumberFormat="1" applyFont="1" applyFill="1" applyBorder="1" applyAlignment="1">
      <alignment horizontal="left" wrapText="1"/>
    </xf>
    <xf numFmtId="49" fontId="10" fillId="0" borderId="0" xfId="0" applyNumberFormat="1" applyFont="1" applyFill="1" applyAlignment="1">
      <alignment horizontal="left" wrapText="1"/>
    </xf>
    <xf numFmtId="49" fontId="4" fillId="0" borderId="0" xfId="0" applyNumberFormat="1" applyFont="1" applyAlignment="1">
      <alignment horizontal="left" vertical="top" wrapText="1"/>
    </xf>
    <xf numFmtId="49" fontId="10" fillId="0" borderId="11" xfId="0" applyNumberFormat="1" applyFont="1" applyBorder="1" applyAlignment="1">
      <alignment horizontal="left" wrapText="1"/>
    </xf>
    <xf numFmtId="49" fontId="15" fillId="0" borderId="0" xfId="0" applyNumberFormat="1" applyFont="1" applyAlignment="1">
      <alignment horizontal="left" vertical="top" wrapText="1"/>
    </xf>
  </cellXfs>
  <cellStyles count="2">
    <cellStyle name="Normal" xfId="0" builtinId="0"/>
    <cellStyle name="Output" xfId="1" builtinId="2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connections" Target="connection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6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7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8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1" xr16:uid="{00000000-0016-0000-0100-000000000000}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2" xr16:uid="{00000000-0016-0000-0200-000001000000}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6" xr16:uid="{00000000-0016-0000-0300-000002000000}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3" xr16:uid="{00000000-0016-0000-0400-000003000000}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7" xr16:uid="{00000000-0016-0000-0500-000004000000}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4" xr16:uid="{00000000-0016-0000-0600-000005000000}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1_preddela_1" connectionId="5" xr16:uid="{00000000-0016-0000-0700-000006000000}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2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3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4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5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6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7.xml"/><Relationship Id="rId2" Type="http://schemas.openxmlformats.org/officeDocument/2006/relationships/vmlDrawing" Target="../drawings/vmlDrawing8.v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List1">
    <tabColor rgb="FFC00000"/>
  </sheetPr>
  <dimension ref="B4:I41"/>
  <sheetViews>
    <sheetView view="pageBreakPreview" zoomScale="85" zoomScaleNormal="85" zoomScaleSheetLayoutView="85" zoomScalePageLayoutView="120" workbookViewId="0">
      <selection activeCell="F20" sqref="F20"/>
    </sheetView>
  </sheetViews>
  <sheetFormatPr defaultRowHeight="16.5" x14ac:dyDescent="0.3"/>
  <cols>
    <col min="1" max="1" width="2.85546875" style="139" customWidth="1"/>
    <col min="2" max="2" width="10.42578125" style="139" customWidth="1"/>
    <col min="3" max="4" width="9.140625" style="139"/>
    <col min="5" max="5" width="8.28515625" style="139" customWidth="1"/>
    <col min="6" max="6" width="9.5703125" style="139" customWidth="1"/>
    <col min="7" max="7" width="3.28515625" style="139" customWidth="1"/>
    <col min="8" max="8" width="19.85546875" style="139" customWidth="1"/>
    <col min="9" max="9" width="7.28515625" style="139" customWidth="1"/>
    <col min="10" max="10" width="12.7109375" style="139" customWidth="1"/>
    <col min="11" max="262" width="9.140625" style="139"/>
    <col min="263" max="263" width="7.42578125" style="139" customWidth="1"/>
    <col min="264" max="264" width="20.42578125" style="139" customWidth="1"/>
    <col min="265" max="265" width="17.140625" style="139" customWidth="1"/>
    <col min="266" max="266" width="12.7109375" style="139" customWidth="1"/>
    <col min="267" max="518" width="9.140625" style="139"/>
    <col min="519" max="519" width="7.42578125" style="139" customWidth="1"/>
    <col min="520" max="520" width="20.42578125" style="139" customWidth="1"/>
    <col min="521" max="521" width="17.140625" style="139" customWidth="1"/>
    <col min="522" max="522" width="12.7109375" style="139" customWidth="1"/>
    <col min="523" max="774" width="9.140625" style="139"/>
    <col min="775" max="775" width="7.42578125" style="139" customWidth="1"/>
    <col min="776" max="776" width="20.42578125" style="139" customWidth="1"/>
    <col min="777" max="777" width="17.140625" style="139" customWidth="1"/>
    <col min="778" max="778" width="12.7109375" style="139" customWidth="1"/>
    <col min="779" max="1030" width="9.140625" style="139"/>
    <col min="1031" max="1031" width="7.42578125" style="139" customWidth="1"/>
    <col min="1032" max="1032" width="20.42578125" style="139" customWidth="1"/>
    <col min="1033" max="1033" width="17.140625" style="139" customWidth="1"/>
    <col min="1034" max="1034" width="12.7109375" style="139" customWidth="1"/>
    <col min="1035" max="1286" width="9.140625" style="139"/>
    <col min="1287" max="1287" width="7.42578125" style="139" customWidth="1"/>
    <col min="1288" max="1288" width="20.42578125" style="139" customWidth="1"/>
    <col min="1289" max="1289" width="17.140625" style="139" customWidth="1"/>
    <col min="1290" max="1290" width="12.7109375" style="139" customWidth="1"/>
    <col min="1291" max="1542" width="9.140625" style="139"/>
    <col min="1543" max="1543" width="7.42578125" style="139" customWidth="1"/>
    <col min="1544" max="1544" width="20.42578125" style="139" customWidth="1"/>
    <col min="1545" max="1545" width="17.140625" style="139" customWidth="1"/>
    <col min="1546" max="1546" width="12.7109375" style="139" customWidth="1"/>
    <col min="1547" max="1798" width="9.140625" style="139"/>
    <col min="1799" max="1799" width="7.42578125" style="139" customWidth="1"/>
    <col min="1800" max="1800" width="20.42578125" style="139" customWidth="1"/>
    <col min="1801" max="1801" width="17.140625" style="139" customWidth="1"/>
    <col min="1802" max="1802" width="12.7109375" style="139" customWidth="1"/>
    <col min="1803" max="2054" width="9.140625" style="139"/>
    <col min="2055" max="2055" width="7.42578125" style="139" customWidth="1"/>
    <col min="2056" max="2056" width="20.42578125" style="139" customWidth="1"/>
    <col min="2057" max="2057" width="17.140625" style="139" customWidth="1"/>
    <col min="2058" max="2058" width="12.7109375" style="139" customWidth="1"/>
    <col min="2059" max="2310" width="9.140625" style="139"/>
    <col min="2311" max="2311" width="7.42578125" style="139" customWidth="1"/>
    <col min="2312" max="2312" width="20.42578125" style="139" customWidth="1"/>
    <col min="2313" max="2313" width="17.140625" style="139" customWidth="1"/>
    <col min="2314" max="2314" width="12.7109375" style="139" customWidth="1"/>
    <col min="2315" max="2566" width="9.140625" style="139"/>
    <col min="2567" max="2567" width="7.42578125" style="139" customWidth="1"/>
    <col min="2568" max="2568" width="20.42578125" style="139" customWidth="1"/>
    <col min="2569" max="2569" width="17.140625" style="139" customWidth="1"/>
    <col min="2570" max="2570" width="12.7109375" style="139" customWidth="1"/>
    <col min="2571" max="2822" width="9.140625" style="139"/>
    <col min="2823" max="2823" width="7.42578125" style="139" customWidth="1"/>
    <col min="2824" max="2824" width="20.42578125" style="139" customWidth="1"/>
    <col min="2825" max="2825" width="17.140625" style="139" customWidth="1"/>
    <col min="2826" max="2826" width="12.7109375" style="139" customWidth="1"/>
    <col min="2827" max="3078" width="9.140625" style="139"/>
    <col min="3079" max="3079" width="7.42578125" style="139" customWidth="1"/>
    <col min="3080" max="3080" width="20.42578125" style="139" customWidth="1"/>
    <col min="3081" max="3081" width="17.140625" style="139" customWidth="1"/>
    <col min="3082" max="3082" width="12.7109375" style="139" customWidth="1"/>
    <col min="3083" max="3334" width="9.140625" style="139"/>
    <col min="3335" max="3335" width="7.42578125" style="139" customWidth="1"/>
    <col min="3336" max="3336" width="20.42578125" style="139" customWidth="1"/>
    <col min="3337" max="3337" width="17.140625" style="139" customWidth="1"/>
    <col min="3338" max="3338" width="12.7109375" style="139" customWidth="1"/>
    <col min="3339" max="3590" width="9.140625" style="139"/>
    <col min="3591" max="3591" width="7.42578125" style="139" customWidth="1"/>
    <col min="3592" max="3592" width="20.42578125" style="139" customWidth="1"/>
    <col min="3593" max="3593" width="17.140625" style="139" customWidth="1"/>
    <col min="3594" max="3594" width="12.7109375" style="139" customWidth="1"/>
    <col min="3595" max="3846" width="9.140625" style="139"/>
    <col min="3847" max="3847" width="7.42578125" style="139" customWidth="1"/>
    <col min="3848" max="3848" width="20.42578125" style="139" customWidth="1"/>
    <col min="3849" max="3849" width="17.140625" style="139" customWidth="1"/>
    <col min="3850" max="3850" width="12.7109375" style="139" customWidth="1"/>
    <col min="3851" max="4102" width="9.140625" style="139"/>
    <col min="4103" max="4103" width="7.42578125" style="139" customWidth="1"/>
    <col min="4104" max="4104" width="20.42578125" style="139" customWidth="1"/>
    <col min="4105" max="4105" width="17.140625" style="139" customWidth="1"/>
    <col min="4106" max="4106" width="12.7109375" style="139" customWidth="1"/>
    <col min="4107" max="4358" width="9.140625" style="139"/>
    <col min="4359" max="4359" width="7.42578125" style="139" customWidth="1"/>
    <col min="4360" max="4360" width="20.42578125" style="139" customWidth="1"/>
    <col min="4361" max="4361" width="17.140625" style="139" customWidth="1"/>
    <col min="4362" max="4362" width="12.7109375" style="139" customWidth="1"/>
    <col min="4363" max="4614" width="9.140625" style="139"/>
    <col min="4615" max="4615" width="7.42578125" style="139" customWidth="1"/>
    <col min="4616" max="4616" width="20.42578125" style="139" customWidth="1"/>
    <col min="4617" max="4617" width="17.140625" style="139" customWidth="1"/>
    <col min="4618" max="4618" width="12.7109375" style="139" customWidth="1"/>
    <col min="4619" max="4870" width="9.140625" style="139"/>
    <col min="4871" max="4871" width="7.42578125" style="139" customWidth="1"/>
    <col min="4872" max="4872" width="20.42578125" style="139" customWidth="1"/>
    <col min="4873" max="4873" width="17.140625" style="139" customWidth="1"/>
    <col min="4874" max="4874" width="12.7109375" style="139" customWidth="1"/>
    <col min="4875" max="5126" width="9.140625" style="139"/>
    <col min="5127" max="5127" width="7.42578125" style="139" customWidth="1"/>
    <col min="5128" max="5128" width="20.42578125" style="139" customWidth="1"/>
    <col min="5129" max="5129" width="17.140625" style="139" customWidth="1"/>
    <col min="5130" max="5130" width="12.7109375" style="139" customWidth="1"/>
    <col min="5131" max="5382" width="9.140625" style="139"/>
    <col min="5383" max="5383" width="7.42578125" style="139" customWidth="1"/>
    <col min="5384" max="5384" width="20.42578125" style="139" customWidth="1"/>
    <col min="5385" max="5385" width="17.140625" style="139" customWidth="1"/>
    <col min="5386" max="5386" width="12.7109375" style="139" customWidth="1"/>
    <col min="5387" max="5638" width="9.140625" style="139"/>
    <col min="5639" max="5639" width="7.42578125" style="139" customWidth="1"/>
    <col min="5640" max="5640" width="20.42578125" style="139" customWidth="1"/>
    <col min="5641" max="5641" width="17.140625" style="139" customWidth="1"/>
    <col min="5642" max="5642" width="12.7109375" style="139" customWidth="1"/>
    <col min="5643" max="5894" width="9.140625" style="139"/>
    <col min="5895" max="5895" width="7.42578125" style="139" customWidth="1"/>
    <col min="5896" max="5896" width="20.42578125" style="139" customWidth="1"/>
    <col min="5897" max="5897" width="17.140625" style="139" customWidth="1"/>
    <col min="5898" max="5898" width="12.7109375" style="139" customWidth="1"/>
    <col min="5899" max="6150" width="9.140625" style="139"/>
    <col min="6151" max="6151" width="7.42578125" style="139" customWidth="1"/>
    <col min="6152" max="6152" width="20.42578125" style="139" customWidth="1"/>
    <col min="6153" max="6153" width="17.140625" style="139" customWidth="1"/>
    <col min="6154" max="6154" width="12.7109375" style="139" customWidth="1"/>
    <col min="6155" max="6406" width="9.140625" style="139"/>
    <col min="6407" max="6407" width="7.42578125" style="139" customWidth="1"/>
    <col min="6408" max="6408" width="20.42578125" style="139" customWidth="1"/>
    <col min="6409" max="6409" width="17.140625" style="139" customWidth="1"/>
    <col min="6410" max="6410" width="12.7109375" style="139" customWidth="1"/>
    <col min="6411" max="6662" width="9.140625" style="139"/>
    <col min="6663" max="6663" width="7.42578125" style="139" customWidth="1"/>
    <col min="6664" max="6664" width="20.42578125" style="139" customWidth="1"/>
    <col min="6665" max="6665" width="17.140625" style="139" customWidth="1"/>
    <col min="6666" max="6666" width="12.7109375" style="139" customWidth="1"/>
    <col min="6667" max="6918" width="9.140625" style="139"/>
    <col min="6919" max="6919" width="7.42578125" style="139" customWidth="1"/>
    <col min="6920" max="6920" width="20.42578125" style="139" customWidth="1"/>
    <col min="6921" max="6921" width="17.140625" style="139" customWidth="1"/>
    <col min="6922" max="6922" width="12.7109375" style="139" customWidth="1"/>
    <col min="6923" max="7174" width="9.140625" style="139"/>
    <col min="7175" max="7175" width="7.42578125" style="139" customWidth="1"/>
    <col min="7176" max="7176" width="20.42578125" style="139" customWidth="1"/>
    <col min="7177" max="7177" width="17.140625" style="139" customWidth="1"/>
    <col min="7178" max="7178" width="12.7109375" style="139" customWidth="1"/>
    <col min="7179" max="7430" width="9.140625" style="139"/>
    <col min="7431" max="7431" width="7.42578125" style="139" customWidth="1"/>
    <col min="7432" max="7432" width="20.42578125" style="139" customWidth="1"/>
    <col min="7433" max="7433" width="17.140625" style="139" customWidth="1"/>
    <col min="7434" max="7434" width="12.7109375" style="139" customWidth="1"/>
    <col min="7435" max="7686" width="9.140625" style="139"/>
    <col min="7687" max="7687" width="7.42578125" style="139" customWidth="1"/>
    <col min="7688" max="7688" width="20.42578125" style="139" customWidth="1"/>
    <col min="7689" max="7689" width="17.140625" style="139" customWidth="1"/>
    <col min="7690" max="7690" width="12.7109375" style="139" customWidth="1"/>
    <col min="7691" max="7942" width="9.140625" style="139"/>
    <col min="7943" max="7943" width="7.42578125" style="139" customWidth="1"/>
    <col min="7944" max="7944" width="20.42578125" style="139" customWidth="1"/>
    <col min="7945" max="7945" width="17.140625" style="139" customWidth="1"/>
    <col min="7946" max="7946" width="12.7109375" style="139" customWidth="1"/>
    <col min="7947" max="8198" width="9.140625" style="139"/>
    <col min="8199" max="8199" width="7.42578125" style="139" customWidth="1"/>
    <col min="8200" max="8200" width="20.42578125" style="139" customWidth="1"/>
    <col min="8201" max="8201" width="17.140625" style="139" customWidth="1"/>
    <col min="8202" max="8202" width="12.7109375" style="139" customWidth="1"/>
    <col min="8203" max="8454" width="9.140625" style="139"/>
    <col min="8455" max="8455" width="7.42578125" style="139" customWidth="1"/>
    <col min="8456" max="8456" width="20.42578125" style="139" customWidth="1"/>
    <col min="8457" max="8457" width="17.140625" style="139" customWidth="1"/>
    <col min="8458" max="8458" width="12.7109375" style="139" customWidth="1"/>
    <col min="8459" max="8710" width="9.140625" style="139"/>
    <col min="8711" max="8711" width="7.42578125" style="139" customWidth="1"/>
    <col min="8712" max="8712" width="20.42578125" style="139" customWidth="1"/>
    <col min="8713" max="8713" width="17.140625" style="139" customWidth="1"/>
    <col min="8714" max="8714" width="12.7109375" style="139" customWidth="1"/>
    <col min="8715" max="8966" width="9.140625" style="139"/>
    <col min="8967" max="8967" width="7.42578125" style="139" customWidth="1"/>
    <col min="8968" max="8968" width="20.42578125" style="139" customWidth="1"/>
    <col min="8969" max="8969" width="17.140625" style="139" customWidth="1"/>
    <col min="8970" max="8970" width="12.7109375" style="139" customWidth="1"/>
    <col min="8971" max="9222" width="9.140625" style="139"/>
    <col min="9223" max="9223" width="7.42578125" style="139" customWidth="1"/>
    <col min="9224" max="9224" width="20.42578125" style="139" customWidth="1"/>
    <col min="9225" max="9225" width="17.140625" style="139" customWidth="1"/>
    <col min="9226" max="9226" width="12.7109375" style="139" customWidth="1"/>
    <col min="9227" max="9478" width="9.140625" style="139"/>
    <col min="9479" max="9479" width="7.42578125" style="139" customWidth="1"/>
    <col min="9480" max="9480" width="20.42578125" style="139" customWidth="1"/>
    <col min="9481" max="9481" width="17.140625" style="139" customWidth="1"/>
    <col min="9482" max="9482" width="12.7109375" style="139" customWidth="1"/>
    <col min="9483" max="9734" width="9.140625" style="139"/>
    <col min="9735" max="9735" width="7.42578125" style="139" customWidth="1"/>
    <col min="9736" max="9736" width="20.42578125" style="139" customWidth="1"/>
    <col min="9737" max="9737" width="17.140625" style="139" customWidth="1"/>
    <col min="9738" max="9738" width="12.7109375" style="139" customWidth="1"/>
    <col min="9739" max="9990" width="9.140625" style="139"/>
    <col min="9991" max="9991" width="7.42578125" style="139" customWidth="1"/>
    <col min="9992" max="9992" width="20.42578125" style="139" customWidth="1"/>
    <col min="9993" max="9993" width="17.140625" style="139" customWidth="1"/>
    <col min="9994" max="9994" width="12.7109375" style="139" customWidth="1"/>
    <col min="9995" max="10246" width="9.140625" style="139"/>
    <col min="10247" max="10247" width="7.42578125" style="139" customWidth="1"/>
    <col min="10248" max="10248" width="20.42578125" style="139" customWidth="1"/>
    <col min="10249" max="10249" width="17.140625" style="139" customWidth="1"/>
    <col min="10250" max="10250" width="12.7109375" style="139" customWidth="1"/>
    <col min="10251" max="10502" width="9.140625" style="139"/>
    <col min="10503" max="10503" width="7.42578125" style="139" customWidth="1"/>
    <col min="10504" max="10504" width="20.42578125" style="139" customWidth="1"/>
    <col min="10505" max="10505" width="17.140625" style="139" customWidth="1"/>
    <col min="10506" max="10506" width="12.7109375" style="139" customWidth="1"/>
    <col min="10507" max="10758" width="9.140625" style="139"/>
    <col min="10759" max="10759" width="7.42578125" style="139" customWidth="1"/>
    <col min="10760" max="10760" width="20.42578125" style="139" customWidth="1"/>
    <col min="10761" max="10761" width="17.140625" style="139" customWidth="1"/>
    <col min="10762" max="10762" width="12.7109375" style="139" customWidth="1"/>
    <col min="10763" max="11014" width="9.140625" style="139"/>
    <col min="11015" max="11015" width="7.42578125" style="139" customWidth="1"/>
    <col min="11016" max="11016" width="20.42578125" style="139" customWidth="1"/>
    <col min="11017" max="11017" width="17.140625" style="139" customWidth="1"/>
    <col min="11018" max="11018" width="12.7109375" style="139" customWidth="1"/>
    <col min="11019" max="11270" width="9.140625" style="139"/>
    <col min="11271" max="11271" width="7.42578125" style="139" customWidth="1"/>
    <col min="11272" max="11272" width="20.42578125" style="139" customWidth="1"/>
    <col min="11273" max="11273" width="17.140625" style="139" customWidth="1"/>
    <col min="11274" max="11274" width="12.7109375" style="139" customWidth="1"/>
    <col min="11275" max="11526" width="9.140625" style="139"/>
    <col min="11527" max="11527" width="7.42578125" style="139" customWidth="1"/>
    <col min="11528" max="11528" width="20.42578125" style="139" customWidth="1"/>
    <col min="11529" max="11529" width="17.140625" style="139" customWidth="1"/>
    <col min="11530" max="11530" width="12.7109375" style="139" customWidth="1"/>
    <col min="11531" max="11782" width="9.140625" style="139"/>
    <col min="11783" max="11783" width="7.42578125" style="139" customWidth="1"/>
    <col min="11784" max="11784" width="20.42578125" style="139" customWidth="1"/>
    <col min="11785" max="11785" width="17.140625" style="139" customWidth="1"/>
    <col min="11786" max="11786" width="12.7109375" style="139" customWidth="1"/>
    <col min="11787" max="12038" width="9.140625" style="139"/>
    <col min="12039" max="12039" width="7.42578125" style="139" customWidth="1"/>
    <col min="12040" max="12040" width="20.42578125" style="139" customWidth="1"/>
    <col min="12041" max="12041" width="17.140625" style="139" customWidth="1"/>
    <col min="12042" max="12042" width="12.7109375" style="139" customWidth="1"/>
    <col min="12043" max="12294" width="9.140625" style="139"/>
    <col min="12295" max="12295" width="7.42578125" style="139" customWidth="1"/>
    <col min="12296" max="12296" width="20.42578125" style="139" customWidth="1"/>
    <col min="12297" max="12297" width="17.140625" style="139" customWidth="1"/>
    <col min="12298" max="12298" width="12.7109375" style="139" customWidth="1"/>
    <col min="12299" max="12550" width="9.140625" style="139"/>
    <col min="12551" max="12551" width="7.42578125" style="139" customWidth="1"/>
    <col min="12552" max="12552" width="20.42578125" style="139" customWidth="1"/>
    <col min="12553" max="12553" width="17.140625" style="139" customWidth="1"/>
    <col min="12554" max="12554" width="12.7109375" style="139" customWidth="1"/>
    <col min="12555" max="12806" width="9.140625" style="139"/>
    <col min="12807" max="12807" width="7.42578125" style="139" customWidth="1"/>
    <col min="12808" max="12808" width="20.42578125" style="139" customWidth="1"/>
    <col min="12809" max="12809" width="17.140625" style="139" customWidth="1"/>
    <col min="12810" max="12810" width="12.7109375" style="139" customWidth="1"/>
    <col min="12811" max="13062" width="9.140625" style="139"/>
    <col min="13063" max="13063" width="7.42578125" style="139" customWidth="1"/>
    <col min="13064" max="13064" width="20.42578125" style="139" customWidth="1"/>
    <col min="13065" max="13065" width="17.140625" style="139" customWidth="1"/>
    <col min="13066" max="13066" width="12.7109375" style="139" customWidth="1"/>
    <col min="13067" max="13318" width="9.140625" style="139"/>
    <col min="13319" max="13319" width="7.42578125" style="139" customWidth="1"/>
    <col min="13320" max="13320" width="20.42578125" style="139" customWidth="1"/>
    <col min="13321" max="13321" width="17.140625" style="139" customWidth="1"/>
    <col min="13322" max="13322" width="12.7109375" style="139" customWidth="1"/>
    <col min="13323" max="13574" width="9.140625" style="139"/>
    <col min="13575" max="13575" width="7.42578125" style="139" customWidth="1"/>
    <col min="13576" max="13576" width="20.42578125" style="139" customWidth="1"/>
    <col min="13577" max="13577" width="17.140625" style="139" customWidth="1"/>
    <col min="13578" max="13578" width="12.7109375" style="139" customWidth="1"/>
    <col min="13579" max="13830" width="9.140625" style="139"/>
    <col min="13831" max="13831" width="7.42578125" style="139" customWidth="1"/>
    <col min="13832" max="13832" width="20.42578125" style="139" customWidth="1"/>
    <col min="13833" max="13833" width="17.140625" style="139" customWidth="1"/>
    <col min="13834" max="13834" width="12.7109375" style="139" customWidth="1"/>
    <col min="13835" max="14086" width="9.140625" style="139"/>
    <col min="14087" max="14087" width="7.42578125" style="139" customWidth="1"/>
    <col min="14088" max="14088" width="20.42578125" style="139" customWidth="1"/>
    <col min="14089" max="14089" width="17.140625" style="139" customWidth="1"/>
    <col min="14090" max="14090" width="12.7109375" style="139" customWidth="1"/>
    <col min="14091" max="14342" width="9.140625" style="139"/>
    <col min="14343" max="14343" width="7.42578125" style="139" customWidth="1"/>
    <col min="14344" max="14344" width="20.42578125" style="139" customWidth="1"/>
    <col min="14345" max="14345" width="17.140625" style="139" customWidth="1"/>
    <col min="14346" max="14346" width="12.7109375" style="139" customWidth="1"/>
    <col min="14347" max="14598" width="9.140625" style="139"/>
    <col min="14599" max="14599" width="7.42578125" style="139" customWidth="1"/>
    <col min="14600" max="14600" width="20.42578125" style="139" customWidth="1"/>
    <col min="14601" max="14601" width="17.140625" style="139" customWidth="1"/>
    <col min="14602" max="14602" width="12.7109375" style="139" customWidth="1"/>
    <col min="14603" max="14854" width="9.140625" style="139"/>
    <col min="14855" max="14855" width="7.42578125" style="139" customWidth="1"/>
    <col min="14856" max="14856" width="20.42578125" style="139" customWidth="1"/>
    <col min="14857" max="14857" width="17.140625" style="139" customWidth="1"/>
    <col min="14858" max="14858" width="12.7109375" style="139" customWidth="1"/>
    <col min="14859" max="15110" width="9.140625" style="139"/>
    <col min="15111" max="15111" width="7.42578125" style="139" customWidth="1"/>
    <col min="15112" max="15112" width="20.42578125" style="139" customWidth="1"/>
    <col min="15113" max="15113" width="17.140625" style="139" customWidth="1"/>
    <col min="15114" max="15114" width="12.7109375" style="139" customWidth="1"/>
    <col min="15115" max="15366" width="9.140625" style="139"/>
    <col min="15367" max="15367" width="7.42578125" style="139" customWidth="1"/>
    <col min="15368" max="15368" width="20.42578125" style="139" customWidth="1"/>
    <col min="15369" max="15369" width="17.140625" style="139" customWidth="1"/>
    <col min="15370" max="15370" width="12.7109375" style="139" customWidth="1"/>
    <col min="15371" max="15622" width="9.140625" style="139"/>
    <col min="15623" max="15623" width="7.42578125" style="139" customWidth="1"/>
    <col min="15624" max="15624" width="20.42578125" style="139" customWidth="1"/>
    <col min="15625" max="15625" width="17.140625" style="139" customWidth="1"/>
    <col min="15626" max="15626" width="12.7109375" style="139" customWidth="1"/>
    <col min="15627" max="15878" width="9.140625" style="139"/>
    <col min="15879" max="15879" width="7.42578125" style="139" customWidth="1"/>
    <col min="15880" max="15880" width="20.42578125" style="139" customWidth="1"/>
    <col min="15881" max="15881" width="17.140625" style="139" customWidth="1"/>
    <col min="15882" max="15882" width="12.7109375" style="139" customWidth="1"/>
    <col min="15883" max="16134" width="9.140625" style="139"/>
    <col min="16135" max="16135" width="7.42578125" style="139" customWidth="1"/>
    <col min="16136" max="16136" width="20.42578125" style="139" customWidth="1"/>
    <col min="16137" max="16137" width="17.140625" style="139" customWidth="1"/>
    <col min="16138" max="16138" width="12.7109375" style="139" customWidth="1"/>
    <col min="16139" max="16384" width="9.140625" style="139"/>
  </cols>
  <sheetData>
    <row r="4" spans="3:9" x14ac:dyDescent="0.3">
      <c r="C4" s="138" t="s">
        <v>191</v>
      </c>
      <c r="E4" s="181" t="s">
        <v>248</v>
      </c>
      <c r="F4" s="181"/>
      <c r="G4" s="181"/>
      <c r="H4" s="181"/>
    </row>
    <row r="6" spans="3:9" ht="51.75" customHeight="1" x14ac:dyDescent="0.3">
      <c r="C6" s="140" t="s">
        <v>189</v>
      </c>
      <c r="D6" s="141"/>
      <c r="E6" s="182" t="s">
        <v>249</v>
      </c>
      <c r="F6" s="182"/>
      <c r="G6" s="182"/>
      <c r="H6" s="182"/>
      <c r="I6" s="141"/>
    </row>
    <row r="7" spans="3:9" x14ac:dyDescent="0.3">
      <c r="D7" s="142"/>
      <c r="E7" s="142"/>
      <c r="F7" s="142"/>
      <c r="G7" s="142"/>
      <c r="H7" s="142"/>
      <c r="I7" s="142"/>
    </row>
    <row r="8" spans="3:9" ht="16.5" customHeight="1" x14ac:dyDescent="0.3">
      <c r="C8" s="138" t="s">
        <v>190</v>
      </c>
      <c r="E8" s="183" t="s">
        <v>279</v>
      </c>
      <c r="F8" s="183"/>
      <c r="G8" s="183"/>
      <c r="H8" s="183"/>
    </row>
    <row r="9" spans="3:9" ht="17.25" x14ac:dyDescent="0.3">
      <c r="E9" s="143"/>
    </row>
    <row r="11" spans="3:9" x14ac:dyDescent="0.3">
      <c r="C11" s="144" t="s">
        <v>38</v>
      </c>
    </row>
    <row r="14" spans="3:9" x14ac:dyDescent="0.3">
      <c r="C14" s="145" t="s">
        <v>165</v>
      </c>
      <c r="D14" s="146"/>
      <c r="E14" s="146"/>
      <c r="F14" s="146"/>
      <c r="G14" s="146"/>
      <c r="H14" s="147" t="str">
        <f>'1. PREDDELA'!F43</f>
        <v/>
      </c>
    </row>
    <row r="15" spans="3:9" x14ac:dyDescent="0.3">
      <c r="H15" s="148"/>
    </row>
    <row r="16" spans="3:9" x14ac:dyDescent="0.3">
      <c r="C16" s="145" t="s">
        <v>166</v>
      </c>
      <c r="D16" s="146"/>
      <c r="E16" s="146"/>
      <c r="F16" s="146"/>
      <c r="G16" s="146"/>
      <c r="H16" s="147" t="str">
        <f>'2. ZEMELJSKA DELA'!F42</f>
        <v/>
      </c>
    </row>
    <row r="17" spans="3:8" x14ac:dyDescent="0.3">
      <c r="H17" s="148"/>
    </row>
    <row r="18" spans="3:8" x14ac:dyDescent="0.3">
      <c r="C18" s="145" t="s">
        <v>167</v>
      </c>
      <c r="D18" s="146"/>
      <c r="E18" s="146"/>
      <c r="F18" s="146"/>
      <c r="G18" s="146"/>
      <c r="H18" s="147" t="str">
        <f>'3. VOZIŠČNE KONSTRUKCIJE'!F51</f>
        <v/>
      </c>
    </row>
    <row r="19" spans="3:8" x14ac:dyDescent="0.3">
      <c r="H19" s="148"/>
    </row>
    <row r="20" spans="3:8" x14ac:dyDescent="0.3">
      <c r="C20" s="145" t="s">
        <v>168</v>
      </c>
      <c r="D20" s="146"/>
      <c r="E20" s="146"/>
      <c r="F20" s="146"/>
      <c r="G20" s="146"/>
      <c r="H20" s="147" t="str">
        <f>'4. ODVODNJAVANJE'!F39</f>
        <v/>
      </c>
    </row>
    <row r="21" spans="3:8" x14ac:dyDescent="0.3">
      <c r="H21" s="148"/>
    </row>
    <row r="22" spans="3:8" x14ac:dyDescent="0.3">
      <c r="C22" s="145" t="s">
        <v>169</v>
      </c>
      <c r="D22" s="146"/>
      <c r="E22" s="146"/>
      <c r="F22" s="146"/>
      <c r="G22" s="146"/>
      <c r="H22" s="147" t="str">
        <f>'5. GRADBENA IN OBRTNIŠKA DELA'!F10</f>
        <v/>
      </c>
    </row>
    <row r="23" spans="3:8" x14ac:dyDescent="0.3">
      <c r="H23" s="148"/>
    </row>
    <row r="24" spans="3:8" x14ac:dyDescent="0.3">
      <c r="C24" s="145" t="s">
        <v>170</v>
      </c>
      <c r="D24" s="146"/>
      <c r="E24" s="146"/>
      <c r="F24" s="146"/>
      <c r="G24" s="146"/>
      <c r="H24" s="147" t="str">
        <f>'6. OPREMA CEST'!F26</f>
        <v/>
      </c>
    </row>
    <row r="25" spans="3:8" x14ac:dyDescent="0.3">
      <c r="H25" s="148"/>
    </row>
    <row r="26" spans="3:8" x14ac:dyDescent="0.3">
      <c r="C26" s="145" t="s">
        <v>171</v>
      </c>
      <c r="D26" s="146"/>
      <c r="E26" s="146"/>
      <c r="F26" s="146"/>
      <c r="G26" s="146"/>
      <c r="H26" s="147" t="str">
        <f>'7. TUJE STORITVE'!F29</f>
        <v/>
      </c>
    </row>
    <row r="27" spans="3:8" x14ac:dyDescent="0.3">
      <c r="H27" s="148"/>
    </row>
    <row r="28" spans="3:8" x14ac:dyDescent="0.3">
      <c r="C28" s="145" t="s">
        <v>172</v>
      </c>
      <c r="D28" s="146"/>
      <c r="E28" s="146"/>
      <c r="F28" s="146"/>
      <c r="G28" s="146"/>
      <c r="H28" s="147" t="str">
        <f>IF(SUM(H14:H26)=0,"",SUM(H14:H26)*0.05)</f>
        <v/>
      </c>
    </row>
    <row r="31" spans="3:8" x14ac:dyDescent="0.3">
      <c r="F31" s="149" t="s">
        <v>39</v>
      </c>
      <c r="H31" s="148" t="str">
        <f>IF(SUM(H14:H28)=0,"",SUM(H14:H28))</f>
        <v/>
      </c>
    </row>
    <row r="32" spans="3:8" x14ac:dyDescent="0.3">
      <c r="F32" s="149"/>
      <c r="H32" s="148"/>
    </row>
    <row r="33" spans="2:8" x14ac:dyDescent="0.3">
      <c r="F33" s="149" t="s">
        <v>182</v>
      </c>
      <c r="H33" s="148" t="str">
        <f>IF(SUM(H31)=0,"",SUM(0.22*H31))</f>
        <v/>
      </c>
    </row>
    <row r="34" spans="2:8" x14ac:dyDescent="0.3">
      <c r="H34" s="148"/>
    </row>
    <row r="35" spans="2:8" x14ac:dyDescent="0.3">
      <c r="H35" s="150"/>
    </row>
    <row r="36" spans="2:8" x14ac:dyDescent="0.3">
      <c r="C36" s="151" t="s">
        <v>40</v>
      </c>
      <c r="D36" s="146"/>
      <c r="E36" s="146"/>
      <c r="F36" s="146"/>
      <c r="G36" s="146"/>
      <c r="H36" s="152" t="str">
        <f>IF(SUM(H31:H33)=0,"",SUM(H31:H33))</f>
        <v/>
      </c>
    </row>
    <row r="41" spans="2:8" ht="17.25" hidden="1" thickBot="1" x14ac:dyDescent="0.35">
      <c r="B41" s="180" t="s">
        <v>41</v>
      </c>
      <c r="C41" s="180"/>
      <c r="D41" s="180"/>
      <c r="E41" s="180"/>
      <c r="F41" s="153">
        <v>1</v>
      </c>
    </row>
  </sheetData>
  <sheetProtection algorithmName="SHA-512" hashValue="HxLTNPGqVekyOWG4zXPwHNLuoJ5eBFOObiREJGBBT8MYnJdFt19EfEcBfvcrPcSyQyWdNPE39AC9ktE9ZZUCBw==" saltValue="xyJNnNi6k1mOHjGTJfQPAQ==" spinCount="100000" sheet="1"/>
  <mergeCells count="4">
    <mergeCell ref="B41:E41"/>
    <mergeCell ref="E4:H4"/>
    <mergeCell ref="E6:H6"/>
    <mergeCell ref="E8:H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&amp;L&amp;"Arial Narrow,Navadno"&amp;F&amp;R&amp;"Arial Narrow,Poševno"&amp;10Stran &amp;P / &amp;N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List2" filterMode="1">
    <tabColor rgb="FFFFC000"/>
  </sheetPr>
  <dimension ref="A1:I43"/>
  <sheetViews>
    <sheetView view="pageBreakPreview" zoomScaleNormal="115" zoomScaleSheetLayoutView="100" zoomScalePageLayoutView="140" workbookViewId="0">
      <pane ySplit="2" topLeftCell="A22" activePane="bottomLeft" state="frozen"/>
      <selection pane="bottomLeft" activeCell="E33" sqref="E33"/>
    </sheetView>
  </sheetViews>
  <sheetFormatPr defaultColWidth="9.140625" defaultRowHeight="12.75" x14ac:dyDescent="0.2"/>
  <cols>
    <col min="1" max="1" width="2.140625" style="7" customWidth="1"/>
    <col min="2" max="2" width="6.140625" style="2" customWidth="1"/>
    <col min="3" max="3" width="5.42578125" style="3" customWidth="1"/>
    <col min="4" max="4" width="45.42578125" style="4" customWidth="1"/>
    <col min="5" max="5" width="9.140625" style="5"/>
    <col min="6" max="6" width="9.140625" style="5" customWidth="1"/>
    <col min="7" max="7" width="9.7109375" style="5" customWidth="1"/>
    <col min="8" max="8" width="3.42578125" style="6" customWidth="1"/>
    <col min="9" max="9" width="7.7109375" style="113" hidden="1" customWidth="1"/>
    <col min="10" max="10" width="9.140625" style="6" customWidth="1"/>
    <col min="11" max="16384" width="9.140625" style="6"/>
  </cols>
  <sheetData>
    <row r="1" spans="1:9" x14ac:dyDescent="0.2">
      <c r="A1" s="1"/>
    </row>
    <row r="2" spans="1:9" ht="24.95" customHeight="1" x14ac:dyDescent="0.2">
      <c r="B2" s="8" t="s">
        <v>32</v>
      </c>
      <c r="C2" s="8" t="s">
        <v>37</v>
      </c>
      <c r="D2" s="8" t="s">
        <v>33</v>
      </c>
      <c r="E2" s="9" t="s">
        <v>34</v>
      </c>
      <c r="F2" s="9" t="s">
        <v>35</v>
      </c>
      <c r="G2" s="9" t="s">
        <v>36</v>
      </c>
      <c r="I2" s="114" t="s">
        <v>42</v>
      </c>
    </row>
    <row r="3" spans="1:9" s="14" customFormat="1" x14ac:dyDescent="0.2">
      <c r="A3" s="10"/>
      <c r="B3" s="11"/>
      <c r="C3" s="11"/>
      <c r="D3" s="12"/>
      <c r="E3" s="13"/>
      <c r="F3" s="13"/>
      <c r="G3" s="13"/>
      <c r="I3" s="115"/>
    </row>
    <row r="4" spans="1:9" ht="15.75" x14ac:dyDescent="0.2">
      <c r="B4" s="186" t="s">
        <v>0</v>
      </c>
      <c r="C4" s="186"/>
      <c r="D4" s="186"/>
      <c r="E4" s="186"/>
      <c r="F4" s="186"/>
      <c r="G4" s="186"/>
    </row>
    <row r="5" spans="1:9" ht="12.75" customHeight="1" x14ac:dyDescent="0.2">
      <c r="B5" s="136"/>
      <c r="C5" s="136"/>
      <c r="D5" s="136"/>
      <c r="E5" s="15" t="str">
        <f>IF(SUM(E8:E11)=0,0,"")</f>
        <v/>
      </c>
      <c r="F5" s="15"/>
      <c r="G5" s="15">
        <f>IF(REKAPITULACIJA!$F$41=0,"",IF(SUM(G8:G11)=0,0,""))</f>
        <v>0</v>
      </c>
    </row>
    <row r="6" spans="1:9" ht="21.2" customHeight="1" x14ac:dyDescent="0.3">
      <c r="B6" s="187" t="s">
        <v>25</v>
      </c>
      <c r="C6" s="188"/>
      <c r="D6" s="188"/>
      <c r="E6" s="16" t="str">
        <f>IF(SUM(E8:E11)=0,0,"")</f>
        <v/>
      </c>
      <c r="F6" s="16"/>
      <c r="G6" s="17">
        <f>IF(REKAPITULACIJA!$F$41=0,"",IF(SUM(G8:G11)=0,0,""))</f>
        <v>0</v>
      </c>
    </row>
    <row r="7" spans="1:9" x14ac:dyDescent="0.2">
      <c r="E7" s="15" t="str">
        <f>IF(SUM(E8:E11)=0,0,"")</f>
        <v/>
      </c>
      <c r="F7" s="15"/>
      <c r="G7" s="15">
        <f>IF(REKAPITULACIJA!$F$41=0,"",IF(SUM(G8:G11)=0,0,""))</f>
        <v>0</v>
      </c>
    </row>
    <row r="8" spans="1:9" ht="38.25" x14ac:dyDescent="0.2">
      <c r="B8" s="18" t="s">
        <v>2</v>
      </c>
      <c r="C8" s="19" t="s">
        <v>1</v>
      </c>
      <c r="D8" s="20" t="s">
        <v>209</v>
      </c>
      <c r="E8" s="126">
        <v>0.2</v>
      </c>
      <c r="F8" s="158">
        <v>0</v>
      </c>
      <c r="G8" s="21">
        <f t="shared" ref="G8:G11" si="0">IF(F8="","",E8*F8)</f>
        <v>0</v>
      </c>
      <c r="I8" s="117">
        <v>1410</v>
      </c>
    </row>
    <row r="9" spans="1:9" ht="38.25" x14ac:dyDescent="0.2">
      <c r="B9" s="18" t="s">
        <v>3</v>
      </c>
      <c r="C9" s="19" t="s">
        <v>1</v>
      </c>
      <c r="D9" s="20" t="s">
        <v>210</v>
      </c>
      <c r="E9" s="126">
        <f>+E8</f>
        <v>0.2</v>
      </c>
      <c r="F9" s="158">
        <v>0</v>
      </c>
      <c r="G9" s="21">
        <f t="shared" si="0"/>
        <v>0</v>
      </c>
      <c r="I9" s="116">
        <v>0</v>
      </c>
    </row>
    <row r="10" spans="1:9" ht="38.25" x14ac:dyDescent="0.2">
      <c r="B10" s="18" t="s">
        <v>5</v>
      </c>
      <c r="C10" s="19" t="s">
        <v>4</v>
      </c>
      <c r="D10" s="20" t="s">
        <v>211</v>
      </c>
      <c r="E10" s="126">
        <v>21</v>
      </c>
      <c r="F10" s="158">
        <v>0</v>
      </c>
      <c r="G10" s="21">
        <f t="shared" si="0"/>
        <v>0</v>
      </c>
      <c r="I10" s="117">
        <v>23</v>
      </c>
    </row>
    <row r="11" spans="1:9" ht="38.25" x14ac:dyDescent="0.2">
      <c r="B11" s="18" t="s">
        <v>6</v>
      </c>
      <c r="C11" s="19" t="s">
        <v>4</v>
      </c>
      <c r="D11" s="20" t="s">
        <v>236</v>
      </c>
      <c r="E11" s="126">
        <v>30</v>
      </c>
      <c r="F11" s="158">
        <v>0</v>
      </c>
      <c r="G11" s="21">
        <f t="shared" si="0"/>
        <v>0</v>
      </c>
      <c r="I11" s="116">
        <v>0</v>
      </c>
    </row>
    <row r="12" spans="1:9" x14ac:dyDescent="0.2">
      <c r="E12" s="22"/>
      <c r="F12" s="154"/>
      <c r="G12" s="22"/>
    </row>
    <row r="13" spans="1:9" ht="21.2" customHeight="1" x14ac:dyDescent="0.3">
      <c r="B13" s="187" t="s">
        <v>26</v>
      </c>
      <c r="C13" s="188"/>
      <c r="D13" s="188"/>
      <c r="E13" s="16"/>
      <c r="F13" s="156"/>
      <c r="G13" s="17"/>
    </row>
    <row r="14" spans="1:9" ht="21.2" customHeight="1" x14ac:dyDescent="0.25">
      <c r="B14" s="189" t="s">
        <v>27</v>
      </c>
      <c r="C14" s="189"/>
      <c r="D14" s="189"/>
      <c r="E14" s="23" t="str">
        <f>IF(SUM(E16:E18)=0,0,"")</f>
        <v/>
      </c>
      <c r="F14" s="160"/>
      <c r="G14" s="23">
        <f>IF(REKAPITULACIJA!$F$41=0,"",IF(SUM(G16:G18)=0,0,""))</f>
        <v>0</v>
      </c>
    </row>
    <row r="15" spans="1:9" x14ac:dyDescent="0.2">
      <c r="E15" s="15" t="str">
        <f>IF(SUM(E16:E18)=0,0,"")</f>
        <v/>
      </c>
      <c r="F15" s="155"/>
      <c r="G15" s="15">
        <f>IF(REKAPITULACIJA!$F$41=0,"",IF(SUM(G16:G18)=0,0,""))</f>
        <v>0</v>
      </c>
    </row>
    <row r="16" spans="1:9" ht="38.25" x14ac:dyDescent="0.2">
      <c r="B16" s="18" t="s">
        <v>8</v>
      </c>
      <c r="C16" s="19" t="s">
        <v>9</v>
      </c>
      <c r="D16" s="20" t="s">
        <v>43</v>
      </c>
      <c r="E16" s="126">
        <v>10</v>
      </c>
      <c r="F16" s="158">
        <v>0</v>
      </c>
      <c r="G16" s="21">
        <f>IF(F16="","",E16*F16)</f>
        <v>0</v>
      </c>
      <c r="I16" s="118">
        <v>16</v>
      </c>
    </row>
    <row r="17" spans="2:9" ht="38.25" x14ac:dyDescent="0.2">
      <c r="B17" s="18" t="s">
        <v>10</v>
      </c>
      <c r="C17" s="19" t="s">
        <v>9</v>
      </c>
      <c r="D17" s="20" t="s">
        <v>44</v>
      </c>
      <c r="E17" s="126">
        <v>20</v>
      </c>
      <c r="F17" s="158">
        <v>0</v>
      </c>
      <c r="G17" s="21">
        <f t="shared" ref="G17:G18" si="1">IF(F17="","",E17*F17)</f>
        <v>0</v>
      </c>
      <c r="I17" s="118">
        <v>14</v>
      </c>
    </row>
    <row r="18" spans="2:9" ht="25.5" x14ac:dyDescent="0.2">
      <c r="B18" s="18" t="s">
        <v>212</v>
      </c>
      <c r="C18" s="19" t="s">
        <v>7</v>
      </c>
      <c r="D18" s="20" t="s">
        <v>213</v>
      </c>
      <c r="E18" s="126">
        <v>6</v>
      </c>
      <c r="F18" s="158">
        <v>0</v>
      </c>
      <c r="G18" s="21">
        <f t="shared" si="1"/>
        <v>0</v>
      </c>
      <c r="I18" s="121">
        <v>1</v>
      </c>
    </row>
    <row r="19" spans="2:9" x14ac:dyDescent="0.2">
      <c r="E19" s="15" t="str">
        <f>IF(SUM(E22:E23)=0,0,"")</f>
        <v/>
      </c>
      <c r="F19" s="155"/>
      <c r="G19" s="15">
        <f>IF(REKAPITULACIJA!$F$41=0,"",IF(SUM(G22:G23)=0,0,""))</f>
        <v>0</v>
      </c>
    </row>
    <row r="20" spans="2:9" ht="21.75" customHeight="1" x14ac:dyDescent="0.25">
      <c r="B20" s="190" t="s">
        <v>28</v>
      </c>
      <c r="C20" s="190"/>
      <c r="D20" s="190"/>
      <c r="E20" s="122" t="str">
        <f>IF(SUM(E22:E23)=0,0,"")</f>
        <v/>
      </c>
      <c r="F20" s="161"/>
      <c r="G20" s="122">
        <f>IF(REKAPITULACIJA!$F$41=0,"",IF(SUM(G22:G23)=0,0,""))</f>
        <v>0</v>
      </c>
    </row>
    <row r="21" spans="2:9" x14ac:dyDescent="0.2">
      <c r="E21" s="15" t="str">
        <f>IF(SUM(E22:E23)=0,0,"")</f>
        <v/>
      </c>
      <c r="F21" s="155"/>
      <c r="G21" s="15">
        <f>IF(REKAPITULACIJA!$F$41=0,"",IF(SUM(G22:G23)=0,0,""))</f>
        <v>0</v>
      </c>
    </row>
    <row r="22" spans="2:9" ht="38.25" x14ac:dyDescent="0.2">
      <c r="B22" s="18" t="s">
        <v>11</v>
      </c>
      <c r="C22" s="19" t="s">
        <v>4</v>
      </c>
      <c r="D22" s="20" t="s">
        <v>250</v>
      </c>
      <c r="E22" s="126">
        <v>5</v>
      </c>
      <c r="F22" s="158">
        <v>0</v>
      </c>
      <c r="G22" s="21">
        <f>IF(F22="","",E22*F22)</f>
        <v>0</v>
      </c>
      <c r="I22" s="123">
        <v>16</v>
      </c>
    </row>
    <row r="23" spans="2:9" ht="25.5" x14ac:dyDescent="0.2">
      <c r="B23" s="18" t="s">
        <v>184</v>
      </c>
      <c r="C23" s="19" t="s">
        <v>4</v>
      </c>
      <c r="D23" s="20" t="s">
        <v>185</v>
      </c>
      <c r="E23" s="126">
        <v>3</v>
      </c>
      <c r="F23" s="158">
        <v>0</v>
      </c>
      <c r="G23" s="21">
        <f t="shared" ref="G23" si="2">IF(F23="","",E23*F23)</f>
        <v>0</v>
      </c>
      <c r="I23" s="124">
        <v>0</v>
      </c>
    </row>
    <row r="24" spans="2:9" x14ac:dyDescent="0.2">
      <c r="E24" s="24" t="str">
        <f>IF(SUM(E27:E35)=0,0,"")</f>
        <v/>
      </c>
      <c r="F24" s="162"/>
      <c r="G24" s="24">
        <f>IF(REKAPITULACIJA!$F$41=0,"",IF(SUM(G27:G35)=0,0,""))</f>
        <v>0</v>
      </c>
    </row>
    <row r="25" spans="2:9" ht="21.2" customHeight="1" x14ac:dyDescent="0.2">
      <c r="B25" s="190" t="s">
        <v>29</v>
      </c>
      <c r="C25" s="190"/>
      <c r="D25" s="190"/>
      <c r="E25" s="25" t="str">
        <f>IF(SUM(E27:E35)=0,0,"")</f>
        <v/>
      </c>
      <c r="F25" s="163"/>
      <c r="G25" s="25">
        <f>IF(REKAPITULACIJA!$F$41=0,"",IF(SUM(G27:G35)=0,0,""))</f>
        <v>0</v>
      </c>
    </row>
    <row r="26" spans="2:9" x14ac:dyDescent="0.2">
      <c r="E26" s="24" t="str">
        <f>IF(SUM(E27:E35)=0,0,"")</f>
        <v/>
      </c>
      <c r="F26" s="162"/>
      <c r="G26" s="24">
        <f>IF(REKAPITULACIJA!$F$41=0,"",IF(SUM(G27:G35)=0,0,""))</f>
        <v>0</v>
      </c>
    </row>
    <row r="27" spans="2:9" ht="38.25" x14ac:dyDescent="0.2">
      <c r="B27" s="18" t="s">
        <v>14</v>
      </c>
      <c r="C27" s="19" t="s">
        <v>13</v>
      </c>
      <c r="D27" s="20" t="s">
        <v>45</v>
      </c>
      <c r="E27" s="126">
        <f>80*0.2</f>
        <v>16</v>
      </c>
      <c r="F27" s="158">
        <v>0</v>
      </c>
      <c r="G27" s="21">
        <f>IF(F27="","",E27*F27)</f>
        <v>0</v>
      </c>
      <c r="I27" s="118">
        <v>22</v>
      </c>
    </row>
    <row r="28" spans="2:9" ht="38.25" x14ac:dyDescent="0.2">
      <c r="B28" s="18" t="s">
        <v>15</v>
      </c>
      <c r="C28" s="19" t="s">
        <v>9</v>
      </c>
      <c r="D28" s="20" t="s">
        <v>216</v>
      </c>
      <c r="E28" s="126">
        <v>8</v>
      </c>
      <c r="F28" s="158">
        <v>0</v>
      </c>
      <c r="G28" s="21">
        <f t="shared" ref="G28:G35" si="3">IF(F28="","",E28*F28)</f>
        <v>0</v>
      </c>
      <c r="I28" s="120">
        <v>3</v>
      </c>
    </row>
    <row r="29" spans="2:9" ht="38.25" x14ac:dyDescent="0.2">
      <c r="B29" s="18" t="s">
        <v>16</v>
      </c>
      <c r="C29" s="19" t="s">
        <v>9</v>
      </c>
      <c r="D29" s="20" t="s">
        <v>251</v>
      </c>
      <c r="E29" s="131">
        <v>1000</v>
      </c>
      <c r="F29" s="158">
        <v>0</v>
      </c>
      <c r="G29" s="21">
        <f t="shared" si="3"/>
        <v>0</v>
      </c>
      <c r="I29" s="118">
        <v>5</v>
      </c>
    </row>
    <row r="30" spans="2:9" ht="25.5" x14ac:dyDescent="0.2">
      <c r="B30" s="18" t="s">
        <v>17</v>
      </c>
      <c r="C30" s="19" t="s">
        <v>9</v>
      </c>
      <c r="D30" s="20" t="s">
        <v>193</v>
      </c>
      <c r="E30" s="126">
        <f>E32*0.25</f>
        <v>0.5</v>
      </c>
      <c r="F30" s="158">
        <v>0</v>
      </c>
      <c r="G30" s="21">
        <f t="shared" si="3"/>
        <v>0</v>
      </c>
      <c r="I30" s="125">
        <v>0</v>
      </c>
    </row>
    <row r="31" spans="2:9" ht="25.5" x14ac:dyDescent="0.2">
      <c r="B31" s="18" t="s">
        <v>18</v>
      </c>
      <c r="C31" s="19" t="s">
        <v>9</v>
      </c>
      <c r="D31" s="20" t="s">
        <v>46</v>
      </c>
      <c r="E31" s="126">
        <f>E33*0.5</f>
        <v>13.5</v>
      </c>
      <c r="F31" s="158">
        <v>0</v>
      </c>
      <c r="G31" s="21">
        <f t="shared" si="3"/>
        <v>0</v>
      </c>
      <c r="I31" s="125">
        <v>0</v>
      </c>
    </row>
    <row r="32" spans="2:9" ht="25.5" x14ac:dyDescent="0.2">
      <c r="B32" s="18" t="s">
        <v>19</v>
      </c>
      <c r="C32" s="19" t="s">
        <v>12</v>
      </c>
      <c r="D32" s="20" t="s">
        <v>47</v>
      </c>
      <c r="E32" s="126">
        <v>2</v>
      </c>
      <c r="F32" s="158">
        <v>0</v>
      </c>
      <c r="G32" s="21">
        <f t="shared" si="3"/>
        <v>0</v>
      </c>
      <c r="I32" s="118">
        <v>1</v>
      </c>
    </row>
    <row r="33" spans="2:9" ht="25.5" x14ac:dyDescent="0.2">
      <c r="B33" s="18" t="s">
        <v>20</v>
      </c>
      <c r="C33" s="19" t="s">
        <v>12</v>
      </c>
      <c r="D33" s="20" t="s">
        <v>207</v>
      </c>
      <c r="E33" s="126">
        <v>27</v>
      </c>
      <c r="F33" s="158">
        <v>0</v>
      </c>
      <c r="G33" s="21">
        <f t="shared" si="3"/>
        <v>0</v>
      </c>
      <c r="I33" s="118">
        <v>1.1000000000000001</v>
      </c>
    </row>
    <row r="34" spans="2:9" ht="25.5" x14ac:dyDescent="0.2">
      <c r="B34" s="18" t="s">
        <v>21</v>
      </c>
      <c r="C34" s="19" t="s">
        <v>12</v>
      </c>
      <c r="D34" s="20" t="s">
        <v>48</v>
      </c>
      <c r="E34" s="126">
        <v>8</v>
      </c>
      <c r="F34" s="158">
        <v>0</v>
      </c>
      <c r="G34" s="21">
        <f t="shared" si="3"/>
        <v>0</v>
      </c>
      <c r="I34" s="119">
        <v>14</v>
      </c>
    </row>
    <row r="35" spans="2:9" ht="25.5" x14ac:dyDescent="0.2">
      <c r="B35" s="18" t="s">
        <v>22</v>
      </c>
      <c r="C35" s="19" t="s">
        <v>12</v>
      </c>
      <c r="D35" s="20" t="s">
        <v>208</v>
      </c>
      <c r="E35" s="131">
        <v>15</v>
      </c>
      <c r="F35" s="158">
        <v>0</v>
      </c>
      <c r="G35" s="21">
        <f t="shared" si="3"/>
        <v>0</v>
      </c>
      <c r="I35" s="119">
        <v>14</v>
      </c>
    </row>
    <row r="36" spans="2:9" x14ac:dyDescent="0.2">
      <c r="E36" s="22"/>
      <c r="F36" s="159"/>
      <c r="G36" s="22"/>
    </row>
    <row r="37" spans="2:9" ht="21.2" customHeight="1" x14ac:dyDescent="0.3">
      <c r="B37" s="187" t="s">
        <v>30</v>
      </c>
      <c r="C37" s="188"/>
      <c r="D37" s="188"/>
      <c r="E37" s="16"/>
      <c r="F37" s="156"/>
      <c r="G37" s="17"/>
    </row>
    <row r="38" spans="2:9" ht="20.25" customHeight="1" x14ac:dyDescent="0.25">
      <c r="B38" s="189" t="s">
        <v>31</v>
      </c>
      <c r="C38" s="189"/>
      <c r="D38" s="189"/>
      <c r="E38" s="23" t="str">
        <f>IF(SUM(E40:E40)=0,0,"")</f>
        <v/>
      </c>
      <c r="F38" s="160"/>
      <c r="G38" s="23">
        <f>IF(REKAPITULACIJA!$F$41=0,"",IF(SUM(G40:G40)=0,0,""))</f>
        <v>0</v>
      </c>
    </row>
    <row r="39" spans="2:9" x14ac:dyDescent="0.2">
      <c r="E39" s="15" t="str">
        <f>IF(SUM(E40:E40)=0,0,"")</f>
        <v/>
      </c>
      <c r="F39" s="155"/>
      <c r="G39" s="15">
        <f>IF(REKAPITULACIJA!$F$41=0,"",IF(SUM(G40:G40)=0,0,""))</f>
        <v>0</v>
      </c>
    </row>
    <row r="40" spans="2:9" ht="25.5" x14ac:dyDescent="0.2">
      <c r="B40" s="18" t="s">
        <v>24</v>
      </c>
      <c r="C40" s="19" t="s">
        <v>23</v>
      </c>
      <c r="D40" s="20" t="s">
        <v>200</v>
      </c>
      <c r="E40" s="126">
        <v>35</v>
      </c>
      <c r="F40" s="158">
        <v>0</v>
      </c>
      <c r="G40" s="21">
        <f t="shared" ref="G40:G41" si="4">IF(F40="","",E40*F40)</f>
        <v>0</v>
      </c>
      <c r="I40" s="121">
        <v>0</v>
      </c>
    </row>
    <row r="41" spans="2:9" ht="25.5" x14ac:dyDescent="0.2">
      <c r="B41" s="18" t="s">
        <v>180</v>
      </c>
      <c r="C41" s="19" t="s">
        <v>4</v>
      </c>
      <c r="D41" s="20" t="s">
        <v>181</v>
      </c>
      <c r="E41" s="126">
        <v>1</v>
      </c>
      <c r="F41" s="158">
        <v>0</v>
      </c>
      <c r="G41" s="21">
        <f t="shared" si="4"/>
        <v>0</v>
      </c>
      <c r="I41" s="6"/>
    </row>
    <row r="42" spans="2:9" ht="13.5" thickBot="1" x14ac:dyDescent="0.25"/>
    <row r="43" spans="2:9" ht="16.5" thickBot="1" x14ac:dyDescent="0.25">
      <c r="D43" s="26" t="s">
        <v>49</v>
      </c>
      <c r="E43" s="27"/>
      <c r="F43" s="184" t="str">
        <f>IF(SUM(G8:G41)=0,"",SUM(G8:G41))</f>
        <v/>
      </c>
      <c r="G43" s="185"/>
    </row>
  </sheetData>
  <sheetProtection algorithmName="SHA-512" hashValue="IcbM0YyF8U8BrU/QSiAcdgGdWECDVbdAPi2ZRT9sIAvDIAITRmoRVjPt19TbviSTazQBX2qgqRBaf1Q3b1sg7Q==" saltValue="sa+EAU6ezCh4FmWfgDSXwA==" spinCount="100000" sheet="1"/>
  <autoFilter ref="E1:G43" xr:uid="{00000000-0009-0000-0000-000001000000}">
    <filterColumn colId="0">
      <filters blank="1">
        <filter val="0,20"/>
        <filter val="0,50"/>
        <filter val="1,00"/>
        <filter val="1.000,00"/>
        <filter val="10,00"/>
        <filter val="13,50"/>
        <filter val="15,00"/>
        <filter val="16,00"/>
        <filter val="2,00"/>
        <filter val="20,00"/>
        <filter val="21,00"/>
        <filter val="27,00"/>
        <filter val="3,00"/>
        <filter val="30,00"/>
        <filter val="35,00"/>
        <filter val="5,00"/>
        <filter val="6,00"/>
        <filter val="8,00"/>
        <filter val="količina"/>
      </filters>
    </filterColumn>
  </autoFilter>
  <dataConsolidate/>
  <mergeCells count="9">
    <mergeCell ref="F43:G43"/>
    <mergeCell ref="B4:G4"/>
    <mergeCell ref="B6:D6"/>
    <mergeCell ref="B13:D13"/>
    <mergeCell ref="B14:D14"/>
    <mergeCell ref="B20:D20"/>
    <mergeCell ref="B25:D25"/>
    <mergeCell ref="B37:D37"/>
    <mergeCell ref="B38:D3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List3" filterMode="1">
    <tabColor rgb="FFFFFF00"/>
  </sheetPr>
  <dimension ref="A1:I42"/>
  <sheetViews>
    <sheetView view="pageBreakPreview" zoomScaleNormal="130" zoomScaleSheetLayoutView="100" zoomScalePageLayoutView="120" workbookViewId="0">
      <pane ySplit="2" topLeftCell="A26" activePane="bottomLeft" state="frozen"/>
      <selection pane="bottomLeft" activeCell="F8" sqref="F8:F40"/>
    </sheetView>
  </sheetViews>
  <sheetFormatPr defaultColWidth="9.140625" defaultRowHeight="12.75" x14ac:dyDescent="0.2"/>
  <cols>
    <col min="1" max="1" width="2.140625" style="7" customWidth="1"/>
    <col min="2" max="2" width="6.28515625" style="2" customWidth="1"/>
    <col min="3" max="3" width="5.28515625" style="3" customWidth="1"/>
    <col min="4" max="4" width="45.42578125" style="4" customWidth="1"/>
    <col min="5" max="5" width="9.140625" style="5"/>
    <col min="6" max="6" width="9.140625" style="5" customWidth="1"/>
    <col min="7" max="7" width="9.7109375" style="5" customWidth="1"/>
    <col min="8" max="8" width="4" style="43" hidden="1" customWidth="1"/>
    <col min="9" max="9" width="8.7109375" style="79" hidden="1" customWidth="1"/>
    <col min="10" max="10" width="9.140625" style="6" customWidth="1"/>
    <col min="11" max="16384" width="9.140625" style="6"/>
  </cols>
  <sheetData>
    <row r="1" spans="1:9" x14ac:dyDescent="0.2">
      <c r="A1" s="1"/>
    </row>
    <row r="2" spans="1:9" ht="24.95" customHeight="1" x14ac:dyDescent="0.2">
      <c r="B2" s="8" t="s">
        <v>32</v>
      </c>
      <c r="C2" s="8" t="s">
        <v>37</v>
      </c>
      <c r="D2" s="8" t="s">
        <v>33</v>
      </c>
      <c r="E2" s="9" t="s">
        <v>34</v>
      </c>
      <c r="F2" s="9" t="s">
        <v>35</v>
      </c>
      <c r="G2" s="9" t="s">
        <v>36</v>
      </c>
      <c r="I2" s="80" t="s">
        <v>42</v>
      </c>
    </row>
    <row r="3" spans="1:9" s="14" customFormat="1" x14ac:dyDescent="0.2">
      <c r="A3" s="10"/>
      <c r="B3" s="11"/>
      <c r="C3" s="11"/>
      <c r="D3" s="12"/>
      <c r="E3" s="13"/>
      <c r="F3" s="13"/>
      <c r="G3" s="13"/>
      <c r="H3" s="44"/>
      <c r="I3" s="81"/>
    </row>
    <row r="4" spans="1:9" ht="15.75" x14ac:dyDescent="0.2">
      <c r="B4" s="186" t="s">
        <v>50</v>
      </c>
      <c r="C4" s="186"/>
      <c r="D4" s="186"/>
      <c r="E4" s="186"/>
      <c r="F4" s="186"/>
      <c r="G4" s="186"/>
    </row>
    <row r="5" spans="1:9" ht="12.75" customHeight="1" x14ac:dyDescent="0.2">
      <c r="B5" s="136"/>
      <c r="C5" s="136"/>
      <c r="D5" s="136"/>
      <c r="E5" s="15"/>
      <c r="F5" s="15"/>
      <c r="G5" s="15"/>
    </row>
    <row r="6" spans="1:9" ht="21.2" customHeight="1" x14ac:dyDescent="0.3">
      <c r="B6" s="187" t="s">
        <v>77</v>
      </c>
      <c r="C6" s="188"/>
      <c r="D6" s="188"/>
      <c r="E6" s="16"/>
      <c r="F6" s="16"/>
      <c r="G6" s="17"/>
    </row>
    <row r="7" spans="1:9" x14ac:dyDescent="0.2">
      <c r="E7" s="15"/>
      <c r="F7" s="15"/>
      <c r="G7" s="15"/>
    </row>
    <row r="8" spans="1:9" ht="38.25" x14ac:dyDescent="0.2">
      <c r="B8" s="18" t="s">
        <v>51</v>
      </c>
      <c r="C8" s="19" t="s">
        <v>13</v>
      </c>
      <c r="D8" s="20" t="s">
        <v>71</v>
      </c>
      <c r="E8" s="126">
        <f>(500*0.22)*1.25</f>
        <v>137.5</v>
      </c>
      <c r="F8" s="158">
        <v>0</v>
      </c>
      <c r="G8" s="21">
        <f t="shared" ref="G8:G12" si="0">IF(F8="","",E8*F8)</f>
        <v>0</v>
      </c>
      <c r="I8" s="107">
        <v>5.28</v>
      </c>
    </row>
    <row r="9" spans="1:9" ht="25.5" x14ac:dyDescent="0.2">
      <c r="B9" s="18" t="s">
        <v>53</v>
      </c>
      <c r="C9" s="19" t="s">
        <v>13</v>
      </c>
      <c r="D9" s="20" t="s">
        <v>276</v>
      </c>
      <c r="E9" s="126">
        <f>((1300*0.8)+(400*0.55)+(40*0.2))*1.25</f>
        <v>1585</v>
      </c>
      <c r="F9" s="158">
        <v>0</v>
      </c>
      <c r="G9" s="21">
        <f t="shared" si="0"/>
        <v>0</v>
      </c>
      <c r="I9" s="109">
        <v>5.28</v>
      </c>
    </row>
    <row r="10" spans="1:9" ht="51" x14ac:dyDescent="0.2">
      <c r="B10" s="18" t="s">
        <v>54</v>
      </c>
      <c r="C10" s="19" t="s">
        <v>13</v>
      </c>
      <c r="D10" s="20" t="s">
        <v>72</v>
      </c>
      <c r="E10" s="126">
        <f>+('4. ODVODNJAVANJE'!E13*0.3)+('4. ODVODNJAVANJE'!E14*1.5)</f>
        <v>49.5</v>
      </c>
      <c r="F10" s="158">
        <v>0</v>
      </c>
      <c r="G10" s="21">
        <f t="shared" si="0"/>
        <v>0</v>
      </c>
      <c r="I10" s="108">
        <v>8.8000000000000007</v>
      </c>
    </row>
    <row r="11" spans="1:9" ht="51" x14ac:dyDescent="0.2">
      <c r="B11" s="18" t="s">
        <v>55</v>
      </c>
      <c r="C11" s="19" t="s">
        <v>13</v>
      </c>
      <c r="D11" s="20" t="s">
        <v>73</v>
      </c>
      <c r="E11" s="126">
        <f>+('4. ODVODNJAVANJE'!E26*4)</f>
        <v>48</v>
      </c>
      <c r="F11" s="158">
        <v>0</v>
      </c>
      <c r="G11" s="21">
        <f t="shared" si="0"/>
        <v>0</v>
      </c>
      <c r="I11" s="110">
        <v>11.33</v>
      </c>
    </row>
    <row r="12" spans="1:9" ht="51" x14ac:dyDescent="0.2">
      <c r="B12" s="18" t="s">
        <v>56</v>
      </c>
      <c r="C12" s="19" t="s">
        <v>13</v>
      </c>
      <c r="D12" s="20" t="s">
        <v>74</v>
      </c>
      <c r="E12" s="126">
        <f>+('4. ODVODNJAVANJE'!E37*12)</f>
        <v>36</v>
      </c>
      <c r="F12" s="158">
        <v>0</v>
      </c>
      <c r="G12" s="21">
        <f t="shared" si="0"/>
        <v>0</v>
      </c>
      <c r="I12" s="111">
        <v>13.86</v>
      </c>
    </row>
    <row r="13" spans="1:9" x14ac:dyDescent="0.2">
      <c r="E13" s="15" t="str">
        <f>IF(SUM(E16:E17)=0,0,"")</f>
        <v/>
      </c>
      <c r="F13" s="155"/>
      <c r="G13" s="15">
        <f>IF(REKAPITULACIJA!$F$41=0,"",IF(SUM(G16:G17)=0,0,""))</f>
        <v>0</v>
      </c>
    </row>
    <row r="14" spans="1:9" ht="21.2" customHeight="1" x14ac:dyDescent="0.3">
      <c r="B14" s="187" t="s">
        <v>52</v>
      </c>
      <c r="C14" s="188"/>
      <c r="D14" s="188"/>
      <c r="E14" s="16" t="str">
        <f>IF(SUM(E16:E17)=0,0,"")</f>
        <v/>
      </c>
      <c r="F14" s="156"/>
      <c r="G14" s="17">
        <f>IF(REKAPITULACIJA!$F$41=0,"",IF(SUM(G16:G17)=0,0,""))</f>
        <v>0</v>
      </c>
    </row>
    <row r="15" spans="1:9" x14ac:dyDescent="0.2">
      <c r="E15" s="15">
        <f>IF(SUM(G16:G17)=0,0,"")</f>
        <v>0</v>
      </c>
      <c r="F15" s="155"/>
      <c r="G15" s="15">
        <f>IF(REKAPITULACIJA!$F$41=0,"",IF(SUM(G16:G17)=0,0,""))</f>
        <v>0</v>
      </c>
    </row>
    <row r="16" spans="1:9" ht="25.5" x14ac:dyDescent="0.2">
      <c r="B16" s="18" t="s">
        <v>57</v>
      </c>
      <c r="C16" s="19" t="s">
        <v>9</v>
      </c>
      <c r="D16" s="164" t="s">
        <v>75</v>
      </c>
      <c r="E16" s="126">
        <f>('3. VOZIŠČNE KONSTRUKCIJE'!E15+'3. VOZIŠČNE KONSTRUKCIJE'!E24+50)*0.98</f>
        <v>1479.8</v>
      </c>
      <c r="F16" s="158">
        <v>0</v>
      </c>
      <c r="G16" s="21">
        <f t="shared" ref="G16:G17" si="1">IF(F16="","",E16*F16)</f>
        <v>0</v>
      </c>
      <c r="I16" s="104">
        <v>2</v>
      </c>
    </row>
    <row r="17" spans="1:9" ht="25.5" x14ac:dyDescent="0.2">
      <c r="B17" s="18" t="s">
        <v>183</v>
      </c>
      <c r="C17" s="19" t="s">
        <v>9</v>
      </c>
      <c r="D17" s="164" t="s">
        <v>201</v>
      </c>
      <c r="E17" s="126">
        <f>('3. VOZIŠČNE KONSTRUKCIJE'!E15+'3. VOZIŠČNE KONSTRUKCIJE'!E24+50)*1.1</f>
        <v>1661.0000000000002</v>
      </c>
      <c r="F17" s="158">
        <v>0</v>
      </c>
      <c r="G17" s="21">
        <f t="shared" si="1"/>
        <v>0</v>
      </c>
      <c r="I17" s="43"/>
    </row>
    <row r="18" spans="1:9" x14ac:dyDescent="0.2">
      <c r="E18" s="15" t="str">
        <f>IF(SUM(E21:E21)=0,0,"")</f>
        <v/>
      </c>
      <c r="F18" s="155"/>
      <c r="G18" s="15">
        <f>IF(REKAPITULACIJA!$F$41=0,"",IF(SUM(G21:G21)=0,0,""))</f>
        <v>0</v>
      </c>
    </row>
    <row r="19" spans="1:9" ht="21.2" customHeight="1" x14ac:dyDescent="0.3">
      <c r="B19" s="187" t="s">
        <v>78</v>
      </c>
      <c r="C19" s="188"/>
      <c r="D19" s="188"/>
      <c r="E19" s="16" t="str">
        <f>IF(SUM(E21:E21)=0,0,"")</f>
        <v/>
      </c>
      <c r="F19" s="156"/>
      <c r="G19" s="17">
        <f>IF(REKAPITULACIJA!$F$41=0,"",IF(SUM(G21:G21)=0,0,""))</f>
        <v>0</v>
      </c>
    </row>
    <row r="20" spans="1:9" x14ac:dyDescent="0.2">
      <c r="E20" s="15" t="str">
        <f>IF(SUM(E21:E21)=0,0,"")</f>
        <v/>
      </c>
      <c r="F20" s="155"/>
      <c r="G20" s="15">
        <f>IF(REKAPITULACIJA!$F$41=0,"",IF(SUM(G21:G21)=0,0,""))</f>
        <v>0</v>
      </c>
    </row>
    <row r="21" spans="1:9" s="173" customFormat="1" ht="38.25" x14ac:dyDescent="0.2">
      <c r="A21" s="165"/>
      <c r="B21" s="166" t="s">
        <v>58</v>
      </c>
      <c r="C21" s="167" t="s">
        <v>9</v>
      </c>
      <c r="D21" s="164" t="s">
        <v>76</v>
      </c>
      <c r="E21" s="126">
        <f>('3. VOZIŠČNE KONSTRUKCIJE'!E15+'3. VOZIŠČNE KONSTRUKCIJE'!E24+50)*1.4</f>
        <v>2114</v>
      </c>
      <c r="F21" s="157">
        <v>0</v>
      </c>
      <c r="G21" s="126">
        <f t="shared" ref="G21" si="2">IF(F21="","",E21*F21)</f>
        <v>0</v>
      </c>
      <c r="H21" s="64"/>
      <c r="I21" s="130">
        <v>0</v>
      </c>
    </row>
    <row r="22" spans="1:9" x14ac:dyDescent="0.2">
      <c r="E22" s="168"/>
      <c r="F22" s="155"/>
      <c r="G22" s="15">
        <f>IF(REKAPITULACIJA!$F$41=0,"",IF(SUM(G25:G27)=0,0,""))</f>
        <v>0</v>
      </c>
    </row>
    <row r="23" spans="1:9" ht="21.2" customHeight="1" x14ac:dyDescent="0.3">
      <c r="B23" s="187" t="s">
        <v>79</v>
      </c>
      <c r="C23" s="188"/>
      <c r="D23" s="188"/>
      <c r="E23" s="16" t="str">
        <f>IF(SUM(E25:E27)=0,0,"")</f>
        <v/>
      </c>
      <c r="F23" s="156"/>
      <c r="G23" s="17">
        <f>IF(REKAPITULACIJA!$F$41=0,"",IF(SUM(G25:G27)=0,0,""))</f>
        <v>0</v>
      </c>
    </row>
    <row r="24" spans="1:9" x14ac:dyDescent="0.2">
      <c r="E24" s="15" t="str">
        <f>IF(SUM(E25:E27)=0,0,"")</f>
        <v/>
      </c>
      <c r="F24" s="155"/>
      <c r="G24" s="15">
        <f>IF(REKAPITULACIJA!$F$41=0,"",IF(SUM(G25:G27)=0,0,""))</f>
        <v>0</v>
      </c>
    </row>
    <row r="25" spans="1:9" ht="89.25" x14ac:dyDescent="0.2">
      <c r="B25" s="18" t="s">
        <v>59</v>
      </c>
      <c r="C25" s="19" t="s">
        <v>13</v>
      </c>
      <c r="D25" s="20" t="s">
        <v>271</v>
      </c>
      <c r="E25" s="126">
        <f>(E10+E11+E12)*0.5</f>
        <v>66.75</v>
      </c>
      <c r="F25" s="158">
        <v>0</v>
      </c>
      <c r="G25" s="21">
        <f t="shared" ref="G25" si="3">IF(F25="","",E25*F25)</f>
        <v>0</v>
      </c>
      <c r="I25" s="112">
        <v>18</v>
      </c>
    </row>
    <row r="26" spans="1:9" ht="38.25" x14ac:dyDescent="0.2">
      <c r="B26" s="18" t="s">
        <v>60</v>
      </c>
      <c r="C26" s="19" t="s">
        <v>13</v>
      </c>
      <c r="D26" s="20" t="s">
        <v>277</v>
      </c>
      <c r="E26" s="126">
        <f>(330)*0.33</f>
        <v>108.9</v>
      </c>
      <c r="F26" s="158">
        <v>0</v>
      </c>
      <c r="G26" s="21">
        <f t="shared" ref="G26:G27" si="4">IF(F26="","",E26*F26)</f>
        <v>0</v>
      </c>
      <c r="I26" s="99">
        <v>0</v>
      </c>
    </row>
    <row r="27" spans="1:9" ht="38.25" x14ac:dyDescent="0.2">
      <c r="B27" s="18" t="s">
        <v>61</v>
      </c>
      <c r="C27" s="19" t="s">
        <v>13</v>
      </c>
      <c r="D27" s="20" t="s">
        <v>278</v>
      </c>
      <c r="E27" s="126">
        <f>1250*0.44</f>
        <v>550</v>
      </c>
      <c r="F27" s="158">
        <v>0</v>
      </c>
      <c r="G27" s="21">
        <f t="shared" si="4"/>
        <v>0</v>
      </c>
      <c r="I27" s="99">
        <v>0</v>
      </c>
    </row>
    <row r="28" spans="1:9" x14ac:dyDescent="0.2">
      <c r="E28" s="15" t="str">
        <f>IF(SUM(E31:E32)=0,0,"")</f>
        <v/>
      </c>
      <c r="F28" s="155"/>
      <c r="G28" s="15">
        <f>IF(REKAPITULACIJA!$F$41=0,"",IF(SUM(G31:G32)=0,0,""))</f>
        <v>0</v>
      </c>
    </row>
    <row r="29" spans="1:9" ht="21.2" customHeight="1" x14ac:dyDescent="0.3">
      <c r="B29" s="187" t="s">
        <v>80</v>
      </c>
      <c r="C29" s="188"/>
      <c r="D29" s="188"/>
      <c r="E29" s="16" t="str">
        <f>IF(SUM(E31:E32)=0,0,"")</f>
        <v/>
      </c>
      <c r="F29" s="156"/>
      <c r="G29" s="17">
        <f>IF(REKAPITULACIJA!$F$41=0,"",IF(SUM(G31:G32)=0,0,""))</f>
        <v>0</v>
      </c>
    </row>
    <row r="30" spans="1:9" x14ac:dyDescent="0.2">
      <c r="E30" s="15" t="str">
        <f>IF(SUM(E31:E32)=0,0,"")</f>
        <v/>
      </c>
      <c r="F30" s="155"/>
      <c r="G30" s="15">
        <f>IF(REKAPITULACIJA!$F$41=0,"",IF(SUM(G31:G32)=0,0,""))</f>
        <v>0</v>
      </c>
    </row>
    <row r="31" spans="1:9" ht="38.25" x14ac:dyDescent="0.2">
      <c r="B31" s="18" t="s">
        <v>62</v>
      </c>
      <c r="C31" s="19" t="s">
        <v>9</v>
      </c>
      <c r="D31" s="20" t="s">
        <v>192</v>
      </c>
      <c r="E31" s="126">
        <v>130</v>
      </c>
      <c r="F31" s="158">
        <v>0</v>
      </c>
      <c r="G31" s="21">
        <f t="shared" ref="G31:G32" si="5">IF(F31="","",E31*F31)</f>
        <v>0</v>
      </c>
      <c r="I31" s="105">
        <v>0</v>
      </c>
    </row>
    <row r="32" spans="1:9" ht="25.5" x14ac:dyDescent="0.2">
      <c r="B32" s="18" t="s">
        <v>63</v>
      </c>
      <c r="C32" s="19" t="s">
        <v>9</v>
      </c>
      <c r="D32" s="20" t="s">
        <v>197</v>
      </c>
      <c r="E32" s="126">
        <f>E31</f>
        <v>130</v>
      </c>
      <c r="F32" s="158">
        <v>0</v>
      </c>
      <c r="G32" s="21">
        <f t="shared" si="5"/>
        <v>0</v>
      </c>
      <c r="I32" s="105">
        <v>0</v>
      </c>
    </row>
    <row r="33" spans="2:9" x14ac:dyDescent="0.2">
      <c r="E33" s="15"/>
      <c r="F33" s="155"/>
      <c r="G33" s="15"/>
    </row>
    <row r="34" spans="2:9" ht="21.2" customHeight="1" x14ac:dyDescent="0.3">
      <c r="B34" s="187" t="s">
        <v>81</v>
      </c>
      <c r="C34" s="188"/>
      <c r="D34" s="188"/>
      <c r="E34" s="16"/>
      <c r="F34" s="156"/>
      <c r="G34" s="17"/>
    </row>
    <row r="35" spans="2:9" x14ac:dyDescent="0.2">
      <c r="E35" s="15"/>
      <c r="F35" s="155"/>
      <c r="G35" s="15"/>
    </row>
    <row r="36" spans="2:9" ht="25.5" x14ac:dyDescent="0.2">
      <c r="B36" s="18" t="s">
        <v>65</v>
      </c>
      <c r="C36" s="19" t="s">
        <v>64</v>
      </c>
      <c r="D36" s="20" t="s">
        <v>198</v>
      </c>
      <c r="E36" s="126">
        <f>E38+E39+E40</f>
        <v>2918.0119999999997</v>
      </c>
      <c r="F36" s="158">
        <v>0</v>
      </c>
      <c r="G36" s="21">
        <f t="shared" ref="G36:G40" si="6">IF(F36="","",E36*F36)</f>
        <v>0</v>
      </c>
      <c r="I36" s="103">
        <v>0</v>
      </c>
    </row>
    <row r="37" spans="2:9" ht="51" x14ac:dyDescent="0.2">
      <c r="B37" s="18" t="s">
        <v>66</v>
      </c>
      <c r="C37" s="19" t="s">
        <v>64</v>
      </c>
      <c r="D37" s="164" t="s">
        <v>239</v>
      </c>
      <c r="E37" s="126">
        <f>(('1. PREDDELA'!E31)*0.07)*2.3</f>
        <v>2.1734999999999998</v>
      </c>
      <c r="F37" s="158">
        <v>0</v>
      </c>
      <c r="G37" s="21">
        <f t="shared" si="6"/>
        <v>0</v>
      </c>
      <c r="I37" s="104">
        <v>0</v>
      </c>
    </row>
    <row r="38" spans="2:9" ht="38.25" x14ac:dyDescent="0.2">
      <c r="B38" s="18" t="s">
        <v>67</v>
      </c>
      <c r="C38" s="19" t="s">
        <v>64</v>
      </c>
      <c r="D38" s="20" t="s">
        <v>186</v>
      </c>
      <c r="E38" s="126">
        <f>(E8+E9+E10+'1. PREDDELA'!E27)*1.5</f>
        <v>2682</v>
      </c>
      <c r="F38" s="158">
        <v>0</v>
      </c>
      <c r="G38" s="21">
        <f t="shared" si="6"/>
        <v>0</v>
      </c>
      <c r="I38" s="104">
        <v>0</v>
      </c>
    </row>
    <row r="39" spans="2:9" ht="38.25" x14ac:dyDescent="0.2">
      <c r="B39" s="18" t="s">
        <v>68</v>
      </c>
      <c r="C39" s="19" t="s">
        <v>64</v>
      </c>
      <c r="D39" s="20" t="s">
        <v>187</v>
      </c>
      <c r="E39" s="126">
        <f>(('1. PREDDELA'!E29)*0.1+('1. PREDDELA'!E31)*0.04+('1. PREDDELA'!E28*0.05))*2.3</f>
        <v>232.16200000000001</v>
      </c>
      <c r="F39" s="158">
        <v>0</v>
      </c>
      <c r="G39" s="21">
        <f t="shared" si="6"/>
        <v>0</v>
      </c>
      <c r="I39" s="104">
        <v>0</v>
      </c>
    </row>
    <row r="40" spans="2:9" ht="51" x14ac:dyDescent="0.2">
      <c r="B40" s="18" t="s">
        <v>69</v>
      </c>
      <c r="C40" s="19" t="s">
        <v>64</v>
      </c>
      <c r="D40" s="20" t="s">
        <v>188</v>
      </c>
      <c r="E40" s="126">
        <f>(('1. PREDDELA'!E34*80/1000)+('1. PREDDELA'!E35*60/1000))*2.5</f>
        <v>3.85</v>
      </c>
      <c r="F40" s="158">
        <v>0</v>
      </c>
      <c r="G40" s="21">
        <f t="shared" si="6"/>
        <v>0</v>
      </c>
      <c r="I40" s="104">
        <v>0</v>
      </c>
    </row>
    <row r="41" spans="2:9" ht="13.5" thickBot="1" x14ac:dyDescent="0.25">
      <c r="B41" s="169"/>
      <c r="C41" s="170"/>
      <c r="D41" s="171"/>
      <c r="E41" s="172"/>
      <c r="F41" s="172"/>
      <c r="G41" s="172"/>
      <c r="I41" s="43"/>
    </row>
    <row r="42" spans="2:9" ht="16.5" thickBot="1" x14ac:dyDescent="0.25">
      <c r="D42" s="26" t="s">
        <v>70</v>
      </c>
      <c r="E42" s="27"/>
      <c r="F42" s="184" t="str">
        <f>IF(SUM(G8:G40)=0,"",SUM(G8:G40))</f>
        <v/>
      </c>
      <c r="G42" s="185"/>
    </row>
  </sheetData>
  <sheetProtection algorithmName="SHA-512" hashValue="zlgz18OcAA9B4I5/cJs9Gy4R/RsJNKk51sMfZZ7/a4YmPUtAHynJyjqUDtqb0FiqDYarKQ26QgaJ47WiVFgFaQ==" saltValue="1Ub/q2radf7DuV4rFt48eA==" spinCount="100000" sheet="1"/>
  <autoFilter ref="E1:G42" xr:uid="{00000000-0009-0000-0000-000002000000}">
    <filterColumn colId="0">
      <filters blank="1">
        <filter val="1,00"/>
        <filter val="1.479,80"/>
        <filter val="1.521,60"/>
        <filter val="1.661,00"/>
        <filter val="130,00"/>
        <filter val="2,17"/>
        <filter val="2.114,00"/>
        <filter val="2.382,15"/>
        <filter val="2.618,16"/>
        <filter val="232,16"/>
        <filter val="3,85"/>
        <filter val="36,00"/>
        <filter val="48,00"/>
        <filter val="49,50"/>
        <filter val="528,00"/>
        <filter val="66,75"/>
        <filter val="85,80"/>
        <filter val="količina"/>
      </filters>
    </filterColumn>
  </autoFilter>
  <dataConsolidate/>
  <mergeCells count="8">
    <mergeCell ref="B4:G4"/>
    <mergeCell ref="B6:D6"/>
    <mergeCell ref="B14:D14"/>
    <mergeCell ref="B19:D19"/>
    <mergeCell ref="F42:G42"/>
    <mergeCell ref="B23:D23"/>
    <mergeCell ref="B29:D29"/>
    <mergeCell ref="B34:D3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List4" filterMode="1">
    <tabColor rgb="FF92D050"/>
  </sheetPr>
  <dimension ref="A1:I51"/>
  <sheetViews>
    <sheetView view="pageBreakPreview" zoomScaleNormal="115" zoomScaleSheetLayoutView="100" zoomScalePageLayoutView="120" workbookViewId="0">
      <pane ySplit="2" topLeftCell="A30" activePane="bottomLeft" state="frozen"/>
      <selection pane="bottomLeft" activeCell="F9" sqref="F9:F49"/>
    </sheetView>
  </sheetViews>
  <sheetFormatPr defaultColWidth="9.140625" defaultRowHeight="12.75" x14ac:dyDescent="0.2"/>
  <cols>
    <col min="1" max="1" width="2.140625" style="33" customWidth="1"/>
    <col min="2" max="2" width="6.28515625" style="29" customWidth="1"/>
    <col min="3" max="3" width="5.28515625" style="30" customWidth="1"/>
    <col min="4" max="4" width="45.42578125" style="31" customWidth="1"/>
    <col min="5" max="5" width="9.140625" style="32"/>
    <col min="6" max="6" width="9.140625" style="32" customWidth="1"/>
    <col min="7" max="7" width="9.7109375" style="32" customWidth="1"/>
    <col min="8" max="8" width="4" style="43" customWidth="1"/>
    <col min="9" max="9" width="16.85546875" style="79" hidden="1" customWidth="1"/>
    <col min="10" max="10" width="9.140625" style="43" customWidth="1"/>
    <col min="11" max="16384" width="9.140625" style="43"/>
  </cols>
  <sheetData>
    <row r="1" spans="1:9" x14ac:dyDescent="0.2">
      <c r="A1" s="28"/>
    </row>
    <row r="2" spans="1:9" ht="24.95" customHeight="1" x14ac:dyDescent="0.2">
      <c r="B2" s="34" t="s">
        <v>32</v>
      </c>
      <c r="C2" s="34" t="s">
        <v>37</v>
      </c>
      <c r="D2" s="34" t="s">
        <v>33</v>
      </c>
      <c r="E2" s="35" t="s">
        <v>34</v>
      </c>
      <c r="F2" s="35" t="s">
        <v>35</v>
      </c>
      <c r="G2" s="35" t="s">
        <v>36</v>
      </c>
      <c r="I2" s="80" t="s">
        <v>42</v>
      </c>
    </row>
    <row r="3" spans="1:9" s="44" customFormat="1" x14ac:dyDescent="0.2">
      <c r="A3" s="36"/>
      <c r="B3" s="37"/>
      <c r="C3" s="37"/>
      <c r="D3" s="38"/>
      <c r="E3" s="39"/>
      <c r="F3" s="39"/>
      <c r="G3" s="39"/>
      <c r="I3" s="81"/>
    </row>
    <row r="4" spans="1:9" ht="15.75" x14ac:dyDescent="0.2">
      <c r="B4" s="197" t="s">
        <v>82</v>
      </c>
      <c r="C4" s="197"/>
      <c r="D4" s="197"/>
      <c r="E4" s="197"/>
      <c r="F4" s="197"/>
      <c r="G4" s="197"/>
    </row>
    <row r="5" spans="1:9" ht="12.75" customHeight="1" x14ac:dyDescent="0.2">
      <c r="B5" s="137"/>
      <c r="C5" s="137"/>
      <c r="D5" s="137"/>
      <c r="E5" s="58"/>
      <c r="F5" s="58"/>
      <c r="G5" s="58"/>
    </row>
    <row r="6" spans="1:9" ht="21.2" customHeight="1" x14ac:dyDescent="0.3">
      <c r="B6" s="194" t="s">
        <v>111</v>
      </c>
      <c r="C6" s="195"/>
      <c r="D6" s="195"/>
      <c r="E6" s="41"/>
      <c r="F6" s="41"/>
      <c r="G6" s="42"/>
    </row>
    <row r="7" spans="1:9" ht="21.2" customHeight="1" x14ac:dyDescent="0.25">
      <c r="B7" s="198" t="s">
        <v>83</v>
      </c>
      <c r="C7" s="198"/>
      <c r="D7" s="198"/>
      <c r="E7" s="59"/>
      <c r="F7" s="59"/>
      <c r="G7" s="59"/>
    </row>
    <row r="8" spans="1:9" ht="13.5" x14ac:dyDescent="0.25">
      <c r="E8" s="60"/>
      <c r="F8" s="60"/>
      <c r="G8" s="60"/>
    </row>
    <row r="9" spans="1:9" ht="38.25" x14ac:dyDescent="0.2">
      <c r="B9" s="45" t="s">
        <v>140</v>
      </c>
      <c r="C9" s="46" t="s">
        <v>13</v>
      </c>
      <c r="D9" s="47" t="s">
        <v>217</v>
      </c>
      <c r="E9" s="51">
        <f>(330)*0.22</f>
        <v>72.599999999999994</v>
      </c>
      <c r="F9" s="158">
        <v>0</v>
      </c>
      <c r="G9" s="49">
        <f t="shared" ref="G9:G11" si="0">IF(F9="","",E9*F9)</f>
        <v>0</v>
      </c>
      <c r="I9" s="96">
        <v>20</v>
      </c>
    </row>
    <row r="10" spans="1:9" s="64" customFormat="1" ht="38.25" x14ac:dyDescent="0.2">
      <c r="A10" s="61"/>
      <c r="B10" s="62" t="s">
        <v>141</v>
      </c>
      <c r="C10" s="63" t="s">
        <v>13</v>
      </c>
      <c r="D10" s="50" t="s">
        <v>240</v>
      </c>
      <c r="E10" s="51">
        <f>1250*0.33</f>
        <v>412.5</v>
      </c>
      <c r="F10" s="157">
        <v>0</v>
      </c>
      <c r="G10" s="51">
        <f t="shared" si="0"/>
        <v>0</v>
      </c>
      <c r="I10" s="96">
        <v>22</v>
      </c>
    </row>
    <row r="11" spans="1:9" ht="38.25" x14ac:dyDescent="0.2">
      <c r="B11" s="45" t="s">
        <v>142</v>
      </c>
      <c r="C11" s="46" t="s">
        <v>13</v>
      </c>
      <c r="D11" s="47" t="s">
        <v>173</v>
      </c>
      <c r="E11" s="51">
        <f>(E15+E24)*0.05</f>
        <v>73</v>
      </c>
      <c r="F11" s="158">
        <v>0</v>
      </c>
      <c r="G11" s="49">
        <f t="shared" si="0"/>
        <v>0</v>
      </c>
      <c r="I11" s="100">
        <v>5</v>
      </c>
    </row>
    <row r="12" spans="1:9" x14ac:dyDescent="0.2">
      <c r="E12" s="40"/>
      <c r="F12" s="155"/>
      <c r="G12" s="40">
        <f>IF(REKAPITULACIJA!$F$41=0,"",IF(SUM(G15:G15)=0,0,""))</f>
        <v>0</v>
      </c>
    </row>
    <row r="13" spans="1:9" ht="21.75" customHeight="1" x14ac:dyDescent="0.25">
      <c r="B13" s="191" t="s">
        <v>143</v>
      </c>
      <c r="C13" s="191"/>
      <c r="D13" s="191"/>
      <c r="E13" s="60" t="str">
        <f>IF(SUM(E15:E15)=0,0,"")</f>
        <v/>
      </c>
      <c r="F13" s="161"/>
      <c r="G13" s="60">
        <f>IF(REKAPITULACIJA!$F$41=0,"",IF(SUM(G15:G15)=0,0,""))</f>
        <v>0</v>
      </c>
    </row>
    <row r="14" spans="1:9" x14ac:dyDescent="0.2">
      <c r="E14" s="40" t="str">
        <f>IF(SUM(E15:E15)=0,0,"")</f>
        <v/>
      </c>
      <c r="F14" s="155"/>
      <c r="G14" s="40">
        <f>IF(REKAPITULACIJA!$F$41=0,"",IF(SUM(G15:G15)=0,0,""))</f>
        <v>0</v>
      </c>
    </row>
    <row r="15" spans="1:9" ht="76.5" x14ac:dyDescent="0.2">
      <c r="B15" s="45" t="s">
        <v>144</v>
      </c>
      <c r="C15" s="46" t="s">
        <v>9</v>
      </c>
      <c r="D15" s="47" t="s">
        <v>269</v>
      </c>
      <c r="E15" s="51">
        <f>1200+10</f>
        <v>1210</v>
      </c>
      <c r="F15" s="158">
        <v>0</v>
      </c>
      <c r="G15" s="49">
        <f t="shared" ref="G15" si="1">IF(F15="","",E15*F15)</f>
        <v>0</v>
      </c>
      <c r="I15" s="102">
        <v>0</v>
      </c>
    </row>
    <row r="16" spans="1:9" x14ac:dyDescent="0.2">
      <c r="E16" s="40"/>
      <c r="F16" s="155"/>
      <c r="G16" s="40"/>
    </row>
    <row r="17" spans="1:9" ht="21.2" customHeight="1" x14ac:dyDescent="0.3">
      <c r="B17" s="194" t="s">
        <v>145</v>
      </c>
      <c r="C17" s="195"/>
      <c r="D17" s="195"/>
      <c r="E17" s="41"/>
      <c r="F17" s="156"/>
      <c r="G17" s="42"/>
    </row>
    <row r="18" spans="1:9" ht="21.2" customHeight="1" x14ac:dyDescent="0.25">
      <c r="B18" s="198" t="s">
        <v>146</v>
      </c>
      <c r="C18" s="198"/>
      <c r="D18" s="198"/>
      <c r="E18" s="59" t="str">
        <f>IF(SUM(E20:E20)=0,0,"")</f>
        <v/>
      </c>
      <c r="F18" s="160"/>
      <c r="G18" s="59">
        <f>IF(REKAPITULACIJA!$F$41=0,"",IF(SUM(G20:G20)=0,0,""))</f>
        <v>0</v>
      </c>
    </row>
    <row r="19" spans="1:9" x14ac:dyDescent="0.2">
      <c r="E19" s="40" t="str">
        <f>IF(SUM(E20:E20)=0,0,"")</f>
        <v/>
      </c>
      <c r="F19" s="155"/>
      <c r="G19" s="40">
        <f>IF(REKAPITULACIJA!$F$41=0,"",IF(SUM(G20:G20)=0,0,""))</f>
        <v>0</v>
      </c>
    </row>
    <row r="20" spans="1:9" ht="51" x14ac:dyDescent="0.2">
      <c r="B20" s="45" t="s">
        <v>147</v>
      </c>
      <c r="C20" s="46" t="s">
        <v>13</v>
      </c>
      <c r="D20" s="47" t="s">
        <v>266</v>
      </c>
      <c r="E20" s="51">
        <f>50*0.2</f>
        <v>10</v>
      </c>
      <c r="F20" s="158">
        <v>0</v>
      </c>
      <c r="G20" s="49">
        <f>IF(F20="","",E20*F20)</f>
        <v>0</v>
      </c>
      <c r="I20" s="106">
        <v>0</v>
      </c>
    </row>
    <row r="21" spans="1:9" s="44" customFormat="1" x14ac:dyDescent="0.2">
      <c r="A21" s="36"/>
      <c r="B21" s="65"/>
      <c r="C21" s="66"/>
      <c r="D21" s="67"/>
      <c r="E21" s="68"/>
      <c r="F21" s="174"/>
      <c r="G21" s="68"/>
      <c r="I21" s="81"/>
    </row>
    <row r="22" spans="1:9" s="44" customFormat="1" ht="27" customHeight="1" x14ac:dyDescent="0.25">
      <c r="A22" s="36"/>
      <c r="B22" s="196" t="s">
        <v>148</v>
      </c>
      <c r="C22" s="196"/>
      <c r="D22" s="196"/>
      <c r="E22" s="69"/>
      <c r="F22" s="175"/>
      <c r="G22" s="69"/>
      <c r="I22" s="81"/>
    </row>
    <row r="23" spans="1:9" s="44" customFormat="1" x14ac:dyDescent="0.2">
      <c r="A23" s="36"/>
      <c r="B23" s="65"/>
      <c r="C23" s="66"/>
      <c r="D23" s="67"/>
      <c r="E23" s="68"/>
      <c r="F23" s="174"/>
      <c r="G23" s="68"/>
      <c r="I23" s="81"/>
    </row>
    <row r="24" spans="1:9" ht="76.5" x14ac:dyDescent="0.2">
      <c r="B24" s="45" t="s">
        <v>149</v>
      </c>
      <c r="C24" s="46" t="s">
        <v>9</v>
      </c>
      <c r="D24" s="47" t="s">
        <v>228</v>
      </c>
      <c r="E24" s="51">
        <v>250</v>
      </c>
      <c r="F24" s="158">
        <v>0</v>
      </c>
      <c r="G24" s="49">
        <f t="shared" ref="G24:G26" si="2">IF(F24="","",E24*F24)</f>
        <v>0</v>
      </c>
      <c r="I24" s="98">
        <v>10</v>
      </c>
    </row>
    <row r="25" spans="1:9" ht="89.25" x14ac:dyDescent="0.2">
      <c r="B25" s="45" t="s">
        <v>150</v>
      </c>
      <c r="C25" s="46" t="s">
        <v>9</v>
      </c>
      <c r="D25" s="47" t="s">
        <v>267</v>
      </c>
      <c r="E25" s="51">
        <f>(E15)-10</f>
        <v>1200</v>
      </c>
      <c r="F25" s="158">
        <v>0</v>
      </c>
      <c r="G25" s="49">
        <f t="shared" si="2"/>
        <v>0</v>
      </c>
      <c r="I25" s="101">
        <v>0</v>
      </c>
    </row>
    <row r="26" spans="1:9" ht="38.25" x14ac:dyDescent="0.2">
      <c r="B26" s="45" t="s">
        <v>215</v>
      </c>
      <c r="C26" s="46" t="s">
        <v>12</v>
      </c>
      <c r="D26" s="47" t="s">
        <v>268</v>
      </c>
      <c r="E26" s="51">
        <v>30</v>
      </c>
      <c r="F26" s="158">
        <v>0</v>
      </c>
      <c r="G26" s="49">
        <f t="shared" si="2"/>
        <v>0</v>
      </c>
      <c r="I26" s="43"/>
    </row>
    <row r="27" spans="1:9" x14ac:dyDescent="0.2">
      <c r="E27" s="40"/>
      <c r="F27" s="155"/>
      <c r="G27" s="40"/>
    </row>
    <row r="28" spans="1:9" ht="27" customHeight="1" x14ac:dyDescent="0.25">
      <c r="B28" s="191" t="s">
        <v>151</v>
      </c>
      <c r="C28" s="191"/>
      <c r="D28" s="191"/>
      <c r="E28" s="60"/>
      <c r="F28" s="161"/>
      <c r="G28" s="60"/>
    </row>
    <row r="29" spans="1:9" x14ac:dyDescent="0.2">
      <c r="E29" s="40"/>
      <c r="F29" s="155"/>
      <c r="G29" s="40"/>
    </row>
    <row r="30" spans="1:9" ht="38.25" x14ac:dyDescent="0.2">
      <c r="B30" s="45" t="s">
        <v>152</v>
      </c>
      <c r="C30" s="46" t="s">
        <v>9</v>
      </c>
      <c r="D30" s="47" t="s">
        <v>194</v>
      </c>
      <c r="E30" s="51">
        <f>'1. PREDDELA'!E30+'1. PREDDELA'!E31</f>
        <v>14</v>
      </c>
      <c r="F30" s="158">
        <v>0</v>
      </c>
      <c r="G30" s="49">
        <f t="shared" ref="G30:G32" si="3">IF(F30="","",E30*F30)</f>
        <v>0</v>
      </c>
      <c r="I30" s="104">
        <v>0</v>
      </c>
    </row>
    <row r="31" spans="1:9" ht="25.5" x14ac:dyDescent="0.2">
      <c r="B31" s="45" t="s">
        <v>153</v>
      </c>
      <c r="C31" s="46" t="s">
        <v>9</v>
      </c>
      <c r="D31" s="47" t="s">
        <v>174</v>
      </c>
      <c r="E31" s="51">
        <f>E30</f>
        <v>14</v>
      </c>
      <c r="F31" s="158">
        <v>0</v>
      </c>
      <c r="G31" s="49">
        <f t="shared" si="3"/>
        <v>0</v>
      </c>
      <c r="I31" s="104">
        <v>0</v>
      </c>
    </row>
    <row r="32" spans="1:9" ht="25.5" x14ac:dyDescent="0.2">
      <c r="B32" s="45" t="s">
        <v>154</v>
      </c>
      <c r="C32" s="46" t="s">
        <v>12</v>
      </c>
      <c r="D32" s="47" t="s">
        <v>199</v>
      </c>
      <c r="E32" s="51">
        <f>'1. PREDDELA'!E32+'1. PREDDELA'!E33</f>
        <v>29</v>
      </c>
      <c r="F32" s="158">
        <v>0</v>
      </c>
      <c r="G32" s="49">
        <f t="shared" si="3"/>
        <v>0</v>
      </c>
      <c r="I32" s="104">
        <v>0</v>
      </c>
    </row>
    <row r="33" spans="2:9" ht="13.5" x14ac:dyDescent="0.25">
      <c r="B33" s="52"/>
      <c r="C33" s="53"/>
      <c r="D33" s="54"/>
      <c r="E33" s="70"/>
      <c r="F33" s="176"/>
      <c r="G33" s="70"/>
      <c r="I33" s="43"/>
    </row>
    <row r="34" spans="2:9" ht="21.2" customHeight="1" x14ac:dyDescent="0.3">
      <c r="B34" s="194" t="s">
        <v>155</v>
      </c>
      <c r="C34" s="195"/>
      <c r="D34" s="195"/>
      <c r="E34" s="41"/>
      <c r="F34" s="156"/>
      <c r="G34" s="42"/>
    </row>
    <row r="35" spans="2:9" x14ac:dyDescent="0.2">
      <c r="E35" s="40" t="str">
        <f>IF(SUM(E38:E41)=0,0,"")</f>
        <v/>
      </c>
      <c r="F35" s="155"/>
      <c r="G35" s="40">
        <f>IF(REKAPITULACIJA!$F$41=0,"",IF(SUM(G38:G41)=0,0,""))</f>
        <v>0</v>
      </c>
    </row>
    <row r="36" spans="2:9" ht="21.2" customHeight="1" x14ac:dyDescent="0.25">
      <c r="B36" s="191" t="s">
        <v>156</v>
      </c>
      <c r="C36" s="191"/>
      <c r="D36" s="191"/>
      <c r="E36" s="60" t="str">
        <f>IF(SUM(E38:E41)=0,0,"")</f>
        <v/>
      </c>
      <c r="F36" s="161"/>
      <c r="G36" s="60">
        <f>IF(REKAPITULACIJA!$F$41=0,"",IF(SUM(G38:G41)=0,0,""))</f>
        <v>0</v>
      </c>
    </row>
    <row r="37" spans="2:9" x14ac:dyDescent="0.2">
      <c r="E37" s="40" t="str">
        <f>IF(SUM(E38:E41)=0,0,"")</f>
        <v/>
      </c>
      <c r="F37" s="155"/>
      <c r="G37" s="40">
        <f>IF(REKAPITULACIJA!$F$41=0,"",IF(SUM(G38:G41)=0,0,""))</f>
        <v>0</v>
      </c>
    </row>
    <row r="38" spans="2:9" ht="38.25" x14ac:dyDescent="0.2">
      <c r="B38" s="45" t="s">
        <v>158</v>
      </c>
      <c r="C38" s="46" t="s">
        <v>12</v>
      </c>
      <c r="D38" s="47" t="s">
        <v>175</v>
      </c>
      <c r="E38" s="51">
        <v>10</v>
      </c>
      <c r="F38" s="158">
        <v>0</v>
      </c>
      <c r="G38" s="49">
        <f t="shared" ref="G38:G41" si="4">IF(F38="","",E38*F38)</f>
        <v>0</v>
      </c>
      <c r="I38" s="103">
        <v>0</v>
      </c>
    </row>
    <row r="39" spans="2:9" ht="38.25" x14ac:dyDescent="0.2">
      <c r="B39" s="45" t="s">
        <v>159</v>
      </c>
      <c r="C39" s="46" t="s">
        <v>12</v>
      </c>
      <c r="D39" s="47" t="s">
        <v>176</v>
      </c>
      <c r="E39" s="51">
        <v>210</v>
      </c>
      <c r="F39" s="158">
        <v>0</v>
      </c>
      <c r="G39" s="49">
        <f t="shared" si="4"/>
        <v>0</v>
      </c>
      <c r="I39" s="97">
        <v>20</v>
      </c>
    </row>
    <row r="40" spans="2:9" ht="38.25" x14ac:dyDescent="0.2">
      <c r="B40" s="45" t="s">
        <v>160</v>
      </c>
      <c r="C40" s="46" t="s">
        <v>12</v>
      </c>
      <c r="D40" s="47" t="s">
        <v>177</v>
      </c>
      <c r="E40" s="51">
        <v>12</v>
      </c>
      <c r="F40" s="158">
        <v>0</v>
      </c>
      <c r="G40" s="49">
        <f t="shared" si="4"/>
        <v>0</v>
      </c>
      <c r="I40" s="104">
        <v>0</v>
      </c>
    </row>
    <row r="41" spans="2:9" ht="38.25" x14ac:dyDescent="0.2">
      <c r="B41" s="45" t="s">
        <v>161</v>
      </c>
      <c r="C41" s="46" t="s">
        <v>12</v>
      </c>
      <c r="D41" s="47" t="s">
        <v>178</v>
      </c>
      <c r="E41" s="51">
        <v>7</v>
      </c>
      <c r="F41" s="158">
        <v>0</v>
      </c>
      <c r="G41" s="49">
        <f t="shared" si="4"/>
        <v>0</v>
      </c>
      <c r="I41" s="103">
        <v>20</v>
      </c>
    </row>
    <row r="42" spans="2:9" x14ac:dyDescent="0.2">
      <c r="E42" s="40" t="str">
        <f>IF(SUM(E45:E45)=0,0,"")</f>
        <v/>
      </c>
      <c r="F42" s="155"/>
      <c r="G42" s="40">
        <f>IF(REKAPITULACIJA!$F$41=0,"",IF(SUM(G45:G45)=0,0,""))</f>
        <v>0</v>
      </c>
    </row>
    <row r="43" spans="2:9" ht="21.2" customHeight="1" x14ac:dyDescent="0.25">
      <c r="B43" s="191" t="s">
        <v>157</v>
      </c>
      <c r="C43" s="191"/>
      <c r="D43" s="191"/>
      <c r="E43" s="60" t="str">
        <f>IF(SUM(E45:E45)=0,0,"")</f>
        <v/>
      </c>
      <c r="F43" s="161"/>
      <c r="G43" s="60">
        <f>IF(REKAPITULACIJA!$F$41=0,"",IF(SUM(G45:G45)=0,0,""))</f>
        <v>0</v>
      </c>
    </row>
    <row r="44" spans="2:9" x14ac:dyDescent="0.2">
      <c r="E44" s="40" t="str">
        <f>IF(SUM(E45:E45)=0,0,"")</f>
        <v/>
      </c>
      <c r="F44" s="155"/>
      <c r="G44" s="40">
        <f>IF(REKAPITULACIJA!$F$41=0,"",IF(SUM(G45:G45)=0,0,""))</f>
        <v>0</v>
      </c>
    </row>
    <row r="45" spans="2:9" ht="38.25" x14ac:dyDescent="0.2">
      <c r="B45" s="45" t="s">
        <v>162</v>
      </c>
      <c r="C45" s="46" t="s">
        <v>12</v>
      </c>
      <c r="D45" s="47" t="s">
        <v>270</v>
      </c>
      <c r="E45" s="51">
        <v>210</v>
      </c>
      <c r="F45" s="158">
        <v>0</v>
      </c>
      <c r="G45" s="49">
        <f t="shared" ref="G45" si="5">IF(F45="","",E45*F45)</f>
        <v>0</v>
      </c>
      <c r="I45" s="95">
        <v>15</v>
      </c>
    </row>
    <row r="46" spans="2:9" x14ac:dyDescent="0.2">
      <c r="E46" s="40" t="str">
        <f>IF(SUM(E49:E49)=0,0,"")</f>
        <v/>
      </c>
      <c r="F46" s="155"/>
      <c r="G46" s="40">
        <f>IF(REKAPITULACIJA!$F$41=0,"",IF(SUM(G49:G49)=0,0,""))</f>
        <v>0</v>
      </c>
    </row>
    <row r="47" spans="2:9" ht="21.2" customHeight="1" x14ac:dyDescent="0.3">
      <c r="B47" s="194" t="s">
        <v>163</v>
      </c>
      <c r="C47" s="195"/>
      <c r="D47" s="195"/>
      <c r="E47" s="41" t="str">
        <f>IF(SUM(E49:E49)=0,0,"")</f>
        <v/>
      </c>
      <c r="F47" s="156"/>
      <c r="G47" s="42">
        <f>IF(REKAPITULACIJA!$F$41=0,"",IF(SUM(G49:G49)=0,0,""))</f>
        <v>0</v>
      </c>
    </row>
    <row r="48" spans="2:9" x14ac:dyDescent="0.2">
      <c r="E48" s="40" t="str">
        <f>IF(SUM(E49:E49)=0,0,"")</f>
        <v/>
      </c>
      <c r="F48" s="155"/>
      <c r="G48" s="40">
        <f>IF(REKAPITULACIJA!$F$41=0,"",IF(SUM(G49:G49)=0,0,""))</f>
        <v>0</v>
      </c>
    </row>
    <row r="49" spans="2:9" ht="38.25" x14ac:dyDescent="0.2">
      <c r="B49" s="45" t="s">
        <v>164</v>
      </c>
      <c r="C49" s="46" t="s">
        <v>13</v>
      </c>
      <c r="D49" s="47" t="s">
        <v>179</v>
      </c>
      <c r="E49" s="51">
        <f>150*0.12</f>
        <v>18</v>
      </c>
      <c r="F49" s="158">
        <v>0</v>
      </c>
      <c r="G49" s="49">
        <f>IF(F49="","",E49*F49)</f>
        <v>0</v>
      </c>
      <c r="I49" s="106">
        <v>0</v>
      </c>
    </row>
    <row r="50" spans="2:9" ht="13.5" thickBot="1" x14ac:dyDescent="0.25"/>
    <row r="51" spans="2:9" ht="16.5" thickBot="1" x14ac:dyDescent="0.25">
      <c r="D51" s="56" t="s">
        <v>110</v>
      </c>
      <c r="E51" s="57"/>
      <c r="F51" s="192" t="str">
        <f>IF(SUM(G9:G49)=0,"",SUM(G9:G49))</f>
        <v/>
      </c>
      <c r="G51" s="193"/>
    </row>
  </sheetData>
  <sheetProtection algorithmName="SHA-512" hashValue="+OV8rwZTvOiQRku66qpbIA7MM+kpQw3qLP6DVpciSghhNOnLlAHN3z+5fyCiEIhdc//TVjgBgMHcP3erk8Eh4A==" saltValue="n6ka/2fh6Y7IzVxVkQ4/gw==" spinCount="100000" sheet="1"/>
  <autoFilter ref="E1:G51" xr:uid="{00000000-0009-0000-0000-000003000000}">
    <filterColumn colId="0">
      <filters blank="1">
        <filter val="1.200,00"/>
        <filter val="1.210,00"/>
        <filter val="10,00"/>
        <filter val="12,00"/>
        <filter val="14,00"/>
        <filter val="18,00"/>
        <filter val="210,00"/>
        <filter val="250,00"/>
        <filter val="29,00"/>
        <filter val="30,00"/>
        <filter val="396,00"/>
        <filter val="57,20"/>
        <filter val="7,00"/>
        <filter val="73,00"/>
        <filter val="količina"/>
      </filters>
    </filterColumn>
  </autoFilter>
  <dataConsolidate/>
  <mergeCells count="13">
    <mergeCell ref="B22:D22"/>
    <mergeCell ref="B4:G4"/>
    <mergeCell ref="B6:D6"/>
    <mergeCell ref="B7:D7"/>
    <mergeCell ref="B17:D17"/>
    <mergeCell ref="B18:D18"/>
    <mergeCell ref="B13:D13"/>
    <mergeCell ref="B36:D36"/>
    <mergeCell ref="F51:G51"/>
    <mergeCell ref="B28:D28"/>
    <mergeCell ref="B34:D34"/>
    <mergeCell ref="B43:D43"/>
    <mergeCell ref="B47:D47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List5" filterMode="1">
    <tabColor rgb="FF00B050"/>
  </sheetPr>
  <dimension ref="A1:I39"/>
  <sheetViews>
    <sheetView view="pageBreakPreview" zoomScaleNormal="145" zoomScaleSheetLayoutView="100" zoomScalePageLayoutView="120" workbookViewId="0">
      <pane ySplit="2" topLeftCell="A25" activePane="bottomLeft" state="frozen"/>
      <selection pane="bottomLeft" activeCell="F8" sqref="F8:F37"/>
    </sheetView>
  </sheetViews>
  <sheetFormatPr defaultColWidth="9.140625" defaultRowHeight="12.75" x14ac:dyDescent="0.2"/>
  <cols>
    <col min="1" max="1" width="2.140625" style="33" customWidth="1"/>
    <col min="2" max="2" width="6.28515625" style="29" customWidth="1"/>
    <col min="3" max="3" width="5.28515625" style="30" customWidth="1"/>
    <col min="4" max="4" width="44.7109375" style="31" customWidth="1"/>
    <col min="5" max="5" width="9.140625" style="32"/>
    <col min="6" max="6" width="9.140625" style="32" customWidth="1"/>
    <col min="7" max="7" width="9.7109375" style="32" customWidth="1"/>
    <col min="8" max="8" width="3.5703125" style="43" customWidth="1"/>
    <col min="9" max="9" width="8.42578125" style="82" hidden="1" customWidth="1"/>
    <col min="10" max="10" width="9.140625" style="43" customWidth="1"/>
    <col min="11" max="16384" width="9.140625" style="43"/>
  </cols>
  <sheetData>
    <row r="1" spans="1:9" x14ac:dyDescent="0.2">
      <c r="A1" s="28"/>
    </row>
    <row r="2" spans="1:9" ht="24.95" customHeight="1" x14ac:dyDescent="0.2">
      <c r="B2" s="34" t="s">
        <v>32</v>
      </c>
      <c r="C2" s="34" t="s">
        <v>37</v>
      </c>
      <c r="D2" s="34" t="s">
        <v>33</v>
      </c>
      <c r="E2" s="35" t="s">
        <v>34</v>
      </c>
      <c r="F2" s="35" t="s">
        <v>35</v>
      </c>
      <c r="G2" s="35" t="s">
        <v>36</v>
      </c>
      <c r="I2" s="83" t="s">
        <v>42</v>
      </c>
    </row>
    <row r="3" spans="1:9" s="44" customFormat="1" x14ac:dyDescent="0.2">
      <c r="A3" s="36"/>
      <c r="B3" s="37"/>
      <c r="C3" s="37"/>
      <c r="D3" s="38"/>
      <c r="E3" s="39"/>
      <c r="F3" s="39"/>
      <c r="G3" s="39"/>
      <c r="I3" s="84"/>
    </row>
    <row r="4" spans="1:9" ht="15.75" x14ac:dyDescent="0.2">
      <c r="B4" s="197" t="s">
        <v>84</v>
      </c>
      <c r="C4" s="197"/>
      <c r="D4" s="197"/>
      <c r="E4" s="197"/>
      <c r="F4" s="197"/>
      <c r="G4" s="197"/>
    </row>
    <row r="5" spans="1:9" x14ac:dyDescent="0.2">
      <c r="E5" s="40" t="str">
        <f>IF(SUM(E8:E8)=0,0,"")</f>
        <v/>
      </c>
      <c r="F5" s="40"/>
      <c r="G5" s="40">
        <f>IF(REKAPITULACIJA!$F$41=0,"",IF(SUM(G8:G8)=0,0,""))</f>
        <v>0</v>
      </c>
    </row>
    <row r="6" spans="1:9" ht="21.2" customHeight="1" x14ac:dyDescent="0.3">
      <c r="B6" s="194" t="s">
        <v>85</v>
      </c>
      <c r="C6" s="195"/>
      <c r="D6" s="195"/>
      <c r="E6" s="41" t="str">
        <f>IF(SUM(E8:E8)=0,0,"")</f>
        <v/>
      </c>
      <c r="F6" s="41"/>
      <c r="G6" s="42">
        <f>IF(REKAPITULACIJA!$F$41=0,"",IF(SUM(G8:G8)=0,0,""))</f>
        <v>0</v>
      </c>
    </row>
    <row r="7" spans="1:9" x14ac:dyDescent="0.2">
      <c r="E7" s="40" t="str">
        <f>IF(SUM(E8:E8)=0,0,"")</f>
        <v/>
      </c>
      <c r="F7" s="40"/>
      <c r="G7" s="40">
        <f>IF(REKAPITULACIJA!$F$41=0,"",IF(SUM(G8:G8)=0,0,""))</f>
        <v>0</v>
      </c>
    </row>
    <row r="8" spans="1:9" ht="63.75" x14ac:dyDescent="0.2">
      <c r="B8" s="62" t="s">
        <v>259</v>
      </c>
      <c r="C8" s="63" t="s">
        <v>12</v>
      </c>
      <c r="D8" s="50" t="s">
        <v>265</v>
      </c>
      <c r="E8" s="51">
        <v>2</v>
      </c>
      <c r="F8" s="157">
        <v>0</v>
      </c>
      <c r="G8" s="51">
        <f t="shared" ref="G8" si="0">IF(F8="","",E8*F8)</f>
        <v>0</v>
      </c>
      <c r="I8" s="87">
        <v>13.8</v>
      </c>
    </row>
    <row r="9" spans="1:9" x14ac:dyDescent="0.2">
      <c r="E9" s="40"/>
      <c r="F9" s="155"/>
      <c r="G9" s="40"/>
    </row>
    <row r="10" spans="1:9" ht="21.2" customHeight="1" x14ac:dyDescent="0.3">
      <c r="B10" s="194" t="s">
        <v>86</v>
      </c>
      <c r="C10" s="195"/>
      <c r="D10" s="195"/>
      <c r="E10" s="41"/>
      <c r="F10" s="156"/>
      <c r="G10" s="42"/>
    </row>
    <row r="11" spans="1:9" x14ac:dyDescent="0.2">
      <c r="E11" s="40"/>
      <c r="F11" s="155"/>
      <c r="G11" s="40"/>
    </row>
    <row r="12" spans="1:9" ht="51" x14ac:dyDescent="0.2">
      <c r="B12" s="45" t="s">
        <v>87</v>
      </c>
      <c r="C12" s="46" t="s">
        <v>12</v>
      </c>
      <c r="D12" s="47" t="s">
        <v>218</v>
      </c>
      <c r="E12" s="51">
        <v>7</v>
      </c>
      <c r="F12" s="158">
        <v>0</v>
      </c>
      <c r="G12" s="49">
        <f t="shared" ref="G12:G17" si="1">IF(F12="","",E12*F12)</f>
        <v>0</v>
      </c>
      <c r="I12" s="86">
        <v>23.16</v>
      </c>
    </row>
    <row r="13" spans="1:9" ht="63.75" x14ac:dyDescent="0.2">
      <c r="B13" s="45" t="s">
        <v>88</v>
      </c>
      <c r="C13" s="46" t="s">
        <v>12</v>
      </c>
      <c r="D13" s="47" t="s">
        <v>219</v>
      </c>
      <c r="E13" s="51">
        <f>25+70</f>
        <v>95</v>
      </c>
      <c r="F13" s="158">
        <v>0</v>
      </c>
      <c r="G13" s="49">
        <f t="shared" si="1"/>
        <v>0</v>
      </c>
      <c r="I13" s="86">
        <v>29.36</v>
      </c>
    </row>
    <row r="14" spans="1:9" ht="63.75" x14ac:dyDescent="0.2">
      <c r="B14" s="45" t="s">
        <v>89</v>
      </c>
      <c r="C14" s="46" t="s">
        <v>12</v>
      </c>
      <c r="D14" s="47" t="s">
        <v>258</v>
      </c>
      <c r="E14" s="51">
        <f>6+6+2</f>
        <v>14</v>
      </c>
      <c r="F14" s="158">
        <v>0</v>
      </c>
      <c r="G14" s="49">
        <f t="shared" si="1"/>
        <v>0</v>
      </c>
      <c r="I14" s="86">
        <v>43.66</v>
      </c>
    </row>
    <row r="15" spans="1:9" ht="51" x14ac:dyDescent="0.2">
      <c r="B15" s="45" t="s">
        <v>90</v>
      </c>
      <c r="C15" s="46" t="s">
        <v>12</v>
      </c>
      <c r="D15" s="47" t="s">
        <v>220</v>
      </c>
      <c r="E15" s="51">
        <f>+E12</f>
        <v>7</v>
      </c>
      <c r="F15" s="158">
        <v>0</v>
      </c>
      <c r="G15" s="49">
        <f t="shared" si="1"/>
        <v>0</v>
      </c>
      <c r="I15" s="86">
        <v>3</v>
      </c>
    </row>
    <row r="16" spans="1:9" ht="63.75" x14ac:dyDescent="0.2">
      <c r="B16" s="45" t="s">
        <v>91</v>
      </c>
      <c r="C16" s="46" t="s">
        <v>12</v>
      </c>
      <c r="D16" s="47" t="s">
        <v>221</v>
      </c>
      <c r="E16" s="51">
        <f>+E13</f>
        <v>95</v>
      </c>
      <c r="F16" s="158">
        <v>0</v>
      </c>
      <c r="G16" s="49">
        <f t="shared" si="1"/>
        <v>0</v>
      </c>
      <c r="I16" s="86">
        <v>3.5</v>
      </c>
    </row>
    <row r="17" spans="1:9" ht="38.25" x14ac:dyDescent="0.2">
      <c r="B17" s="45" t="s">
        <v>92</v>
      </c>
      <c r="C17" s="46" t="s">
        <v>12</v>
      </c>
      <c r="D17" s="47" t="s">
        <v>260</v>
      </c>
      <c r="E17" s="51">
        <f>E14</f>
        <v>14</v>
      </c>
      <c r="F17" s="158">
        <v>0</v>
      </c>
      <c r="G17" s="49">
        <f t="shared" si="1"/>
        <v>0</v>
      </c>
      <c r="I17" s="86">
        <v>4</v>
      </c>
    </row>
    <row r="18" spans="1:9" ht="38.25" x14ac:dyDescent="0.2">
      <c r="B18" s="45" t="s">
        <v>93</v>
      </c>
      <c r="C18" s="46" t="s">
        <v>12</v>
      </c>
      <c r="D18" s="47" t="s">
        <v>222</v>
      </c>
      <c r="E18" s="51">
        <v>2</v>
      </c>
      <c r="F18" s="158">
        <v>0</v>
      </c>
      <c r="G18" s="49">
        <f t="shared" ref="G18" si="2">IF(F18="","",E18*F18)</f>
        <v>0</v>
      </c>
      <c r="I18" s="85">
        <v>0</v>
      </c>
    </row>
    <row r="19" spans="1:9" ht="63.75" x14ac:dyDescent="0.2">
      <c r="B19" s="45" t="s">
        <v>94</v>
      </c>
      <c r="C19" s="46" t="s">
        <v>12</v>
      </c>
      <c r="D19" s="47" t="s">
        <v>243</v>
      </c>
      <c r="E19" s="51">
        <f>+E12+E13</f>
        <v>102</v>
      </c>
      <c r="F19" s="158">
        <v>0</v>
      </c>
      <c r="G19" s="49">
        <f t="shared" ref="G19:G21" si="3">IF(F19="","",E19*F19)</f>
        <v>0</v>
      </c>
      <c r="I19" s="88">
        <v>3.6</v>
      </c>
    </row>
    <row r="20" spans="1:9" ht="63.75" x14ac:dyDescent="0.2">
      <c r="B20" s="45" t="s">
        <v>95</v>
      </c>
      <c r="C20" s="46" t="s">
        <v>12</v>
      </c>
      <c r="D20" s="47" t="s">
        <v>244</v>
      </c>
      <c r="E20" s="51">
        <f>+E14</f>
        <v>14</v>
      </c>
      <c r="F20" s="158">
        <v>0</v>
      </c>
      <c r="G20" s="49">
        <f t="shared" si="3"/>
        <v>0</v>
      </c>
      <c r="I20" s="88">
        <v>3.6</v>
      </c>
    </row>
    <row r="21" spans="1:9" ht="51" x14ac:dyDescent="0.2">
      <c r="B21" s="45" t="s">
        <v>96</v>
      </c>
      <c r="C21" s="46" t="s">
        <v>12</v>
      </c>
      <c r="D21" s="47" t="s">
        <v>245</v>
      </c>
      <c r="E21" s="51">
        <f>E19+E20</f>
        <v>116</v>
      </c>
      <c r="F21" s="158">
        <v>0</v>
      </c>
      <c r="G21" s="49">
        <f t="shared" si="3"/>
        <v>0</v>
      </c>
      <c r="I21" s="86">
        <v>1.04</v>
      </c>
    </row>
    <row r="22" spans="1:9" s="64" customFormat="1" ht="63.75" x14ac:dyDescent="0.2">
      <c r="A22" s="61"/>
      <c r="B22" s="62" t="s">
        <v>195</v>
      </c>
      <c r="C22" s="63" t="s">
        <v>4</v>
      </c>
      <c r="D22" s="50" t="s">
        <v>261</v>
      </c>
      <c r="E22" s="133">
        <v>5</v>
      </c>
      <c r="F22" s="157">
        <v>0</v>
      </c>
      <c r="G22" s="51">
        <f t="shared" ref="G22" si="4">IF(F22="","",E22*F22)</f>
        <v>0</v>
      </c>
    </row>
    <row r="23" spans="1:9" x14ac:dyDescent="0.2">
      <c r="B23" s="52"/>
      <c r="C23" s="53"/>
      <c r="D23" s="54"/>
      <c r="E23" s="55"/>
      <c r="F23" s="176"/>
      <c r="G23" s="55"/>
      <c r="I23" s="43"/>
    </row>
    <row r="24" spans="1:9" ht="21.2" customHeight="1" x14ac:dyDescent="0.3">
      <c r="B24" s="194" t="s">
        <v>97</v>
      </c>
      <c r="C24" s="195"/>
      <c r="D24" s="195"/>
      <c r="E24" s="41" t="str">
        <f>IF(SUM(E26:E32)=0,0,"")</f>
        <v/>
      </c>
      <c r="F24" s="156"/>
      <c r="G24" s="42">
        <f>IF(REKAPITULACIJA!$F$41=0,"",IF(SUM(G26:G32)=0,0,""))</f>
        <v>0</v>
      </c>
    </row>
    <row r="25" spans="1:9" ht="12.75" customHeight="1" x14ac:dyDescent="0.3">
      <c r="B25" s="72"/>
      <c r="C25" s="72"/>
      <c r="D25" s="72"/>
      <c r="E25" s="73"/>
      <c r="F25" s="177"/>
      <c r="G25" s="73"/>
      <c r="I25" s="91"/>
    </row>
    <row r="26" spans="1:9" ht="63.75" x14ac:dyDescent="0.2">
      <c r="B26" s="62" t="s">
        <v>98</v>
      </c>
      <c r="C26" s="63" t="s">
        <v>4</v>
      </c>
      <c r="D26" s="50" t="s">
        <v>235</v>
      </c>
      <c r="E26" s="51">
        <v>12</v>
      </c>
      <c r="F26" s="157">
        <v>0</v>
      </c>
      <c r="G26" s="49">
        <f t="shared" ref="G26" si="5">IF(F26="","",E26*F26)</f>
        <v>0</v>
      </c>
      <c r="I26" s="92">
        <v>0</v>
      </c>
    </row>
    <row r="27" spans="1:9" ht="51" x14ac:dyDescent="0.2">
      <c r="B27" s="45" t="s">
        <v>99</v>
      </c>
      <c r="C27" s="46" t="s">
        <v>4</v>
      </c>
      <c r="D27" s="74" t="s">
        <v>229</v>
      </c>
      <c r="E27" s="51">
        <v>2</v>
      </c>
      <c r="F27" s="158">
        <v>0</v>
      </c>
      <c r="G27" s="49">
        <f t="shared" ref="G27:G32" si="6">IF(F27="","",E27*F27)</f>
        <v>0</v>
      </c>
      <c r="I27" s="93">
        <v>274.39999999999998</v>
      </c>
    </row>
    <row r="28" spans="1:9" ht="51" x14ac:dyDescent="0.2">
      <c r="B28" s="45" t="s">
        <v>100</v>
      </c>
      <c r="C28" s="46" t="s">
        <v>4</v>
      </c>
      <c r="D28" s="74" t="s">
        <v>230</v>
      </c>
      <c r="E28" s="51">
        <v>7</v>
      </c>
      <c r="F28" s="158">
        <v>0</v>
      </c>
      <c r="G28" s="49">
        <f t="shared" si="6"/>
        <v>0</v>
      </c>
      <c r="I28" s="94">
        <v>268.8</v>
      </c>
    </row>
    <row r="29" spans="1:9" ht="51" x14ac:dyDescent="0.2">
      <c r="B29" s="45" t="s">
        <v>101</v>
      </c>
      <c r="C29" s="46" t="s">
        <v>4</v>
      </c>
      <c r="D29" s="74" t="s">
        <v>231</v>
      </c>
      <c r="E29" s="51">
        <v>1</v>
      </c>
      <c r="F29" s="158">
        <v>0</v>
      </c>
      <c r="G29" s="49">
        <f t="shared" si="6"/>
        <v>0</v>
      </c>
      <c r="I29" s="93">
        <v>286.8</v>
      </c>
    </row>
    <row r="30" spans="1:9" ht="38.25" x14ac:dyDescent="0.2">
      <c r="B30" s="45" t="s">
        <v>102</v>
      </c>
      <c r="C30" s="46" t="s">
        <v>4</v>
      </c>
      <c r="D30" s="74" t="s">
        <v>234</v>
      </c>
      <c r="E30" s="51">
        <v>4</v>
      </c>
      <c r="F30" s="158">
        <v>0</v>
      </c>
      <c r="G30" s="49">
        <f t="shared" ref="G30" si="7">IF(F30="","",E30*F30)</f>
        <v>0</v>
      </c>
      <c r="I30" s="93">
        <v>289</v>
      </c>
    </row>
    <row r="31" spans="1:9" ht="38.25" x14ac:dyDescent="0.2">
      <c r="B31" s="45" t="s">
        <v>232</v>
      </c>
      <c r="C31" s="46" t="s">
        <v>4</v>
      </c>
      <c r="D31" s="74" t="s">
        <v>233</v>
      </c>
      <c r="E31" s="51">
        <v>1</v>
      </c>
      <c r="F31" s="158">
        <v>0</v>
      </c>
      <c r="G31" s="49">
        <f t="shared" si="6"/>
        <v>0</v>
      </c>
      <c r="I31" s="93">
        <v>289</v>
      </c>
    </row>
    <row r="32" spans="1:9" ht="63.75" x14ac:dyDescent="0.2">
      <c r="B32" s="45" t="s">
        <v>103</v>
      </c>
      <c r="C32" s="46" t="s">
        <v>4</v>
      </c>
      <c r="D32" s="47" t="s">
        <v>263</v>
      </c>
      <c r="E32" s="51">
        <v>11</v>
      </c>
      <c r="F32" s="158">
        <v>0</v>
      </c>
      <c r="G32" s="49">
        <f t="shared" si="6"/>
        <v>0</v>
      </c>
      <c r="I32" s="92">
        <v>0</v>
      </c>
    </row>
    <row r="33" spans="2:9" ht="25.5" x14ac:dyDescent="0.2">
      <c r="B33" s="45" t="s">
        <v>196</v>
      </c>
      <c r="C33" s="46" t="s">
        <v>4</v>
      </c>
      <c r="D33" s="47" t="s">
        <v>264</v>
      </c>
      <c r="E33" s="51">
        <v>22</v>
      </c>
      <c r="F33" s="158">
        <v>0</v>
      </c>
      <c r="G33" s="49">
        <f t="shared" ref="G33" si="8">IF(F33="","",E33*F33)</f>
        <v>0</v>
      </c>
      <c r="I33" s="90">
        <v>0</v>
      </c>
    </row>
    <row r="34" spans="2:9" x14ac:dyDescent="0.2">
      <c r="E34" s="40" t="str">
        <f>IF(SUM(E37:E37)=0,0,"")</f>
        <v/>
      </c>
      <c r="F34" s="155"/>
      <c r="G34" s="40">
        <f>IF(REKAPITULACIJA!$F$41=0,"",IF(SUM(G37:G37)=0,0,""))</f>
        <v>0</v>
      </c>
    </row>
    <row r="35" spans="2:9" ht="21.2" customHeight="1" x14ac:dyDescent="0.3">
      <c r="B35" s="194" t="s">
        <v>104</v>
      </c>
      <c r="C35" s="195"/>
      <c r="D35" s="195"/>
      <c r="E35" s="41" t="str">
        <f>IF(SUM(E37:E37)=0,0,"")</f>
        <v/>
      </c>
      <c r="F35" s="156"/>
      <c r="G35" s="42">
        <f>IF(REKAPITULACIJA!$F$41=0,"",IF(SUM(G37:G37)=0,0,""))</f>
        <v>0</v>
      </c>
    </row>
    <row r="36" spans="2:9" x14ac:dyDescent="0.2">
      <c r="E36" s="40" t="str">
        <f>IF(SUM(E37:E37)=0,0,"")</f>
        <v/>
      </c>
      <c r="F36" s="155"/>
      <c r="G36" s="40">
        <f>IF(REKAPITULACIJA!$F$41=0,"",IF(SUM(G37:G37)=0,0,""))</f>
        <v>0</v>
      </c>
    </row>
    <row r="37" spans="2:9" ht="51" x14ac:dyDescent="0.2">
      <c r="B37" s="45" t="s">
        <v>105</v>
      </c>
      <c r="C37" s="46" t="s">
        <v>4</v>
      </c>
      <c r="D37" s="47" t="s">
        <v>262</v>
      </c>
      <c r="E37" s="51">
        <v>3</v>
      </c>
      <c r="F37" s="158">
        <v>0</v>
      </c>
      <c r="G37" s="49">
        <f t="shared" ref="G37" si="9">IF(F37="","",E37*F37)</f>
        <v>0</v>
      </c>
      <c r="I37" s="89">
        <v>0</v>
      </c>
    </row>
    <row r="38" spans="2:9" ht="13.5" thickBot="1" x14ac:dyDescent="0.25">
      <c r="B38" s="52"/>
      <c r="C38" s="53"/>
      <c r="D38" s="54"/>
      <c r="E38" s="55"/>
      <c r="F38" s="55"/>
      <c r="G38" s="55"/>
      <c r="I38" s="43"/>
    </row>
    <row r="39" spans="2:9" ht="16.5" thickBot="1" x14ac:dyDescent="0.25">
      <c r="D39" s="56" t="s">
        <v>109</v>
      </c>
      <c r="E39" s="57"/>
      <c r="F39" s="192" t="str">
        <f>IF(SUM(G5:G37)=0,"",SUM(G5:G37))</f>
        <v/>
      </c>
      <c r="G39" s="193"/>
    </row>
  </sheetData>
  <sheetProtection algorithmName="SHA-512" hashValue="/Vbb44NJRRvVmG1I2orjfZin+pLtt0S/5+XU8eMqxaidZ+a+lyISjTbyNDpIedJviTNSVg9UEF/x/G5bV+RzUQ==" saltValue="Pjkecl8PXh49Wll7khTgUg==" spinCount="100000" sheet="1"/>
  <autoFilter ref="E1:G39" xr:uid="{00000000-0009-0000-0000-000004000000}">
    <filterColumn colId="0">
      <filters blank="1">
        <filter val="1,00"/>
        <filter val="102,00"/>
        <filter val="116,00"/>
        <filter val="12,00"/>
        <filter val="14,00"/>
        <filter val="2,00"/>
        <filter val="3,00"/>
        <filter val="4,00"/>
        <filter val="5,00"/>
        <filter val="7,00"/>
        <filter val="95,00"/>
        <filter val="količina"/>
      </filters>
    </filterColumn>
  </autoFilter>
  <dataConsolidate/>
  <mergeCells count="6">
    <mergeCell ref="B4:G4"/>
    <mergeCell ref="B35:D35"/>
    <mergeCell ref="F39:G39"/>
    <mergeCell ref="B6:D6"/>
    <mergeCell ref="B10:D10"/>
    <mergeCell ref="B24:D2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List6" filterMode="1">
    <tabColor rgb="FF0070C0"/>
  </sheetPr>
  <dimension ref="A1:I10"/>
  <sheetViews>
    <sheetView view="pageBreakPreview" zoomScaleNormal="100" zoomScaleSheetLayoutView="100" zoomScalePageLayoutView="120" workbookViewId="0">
      <pane ySplit="2" topLeftCell="A3" activePane="bottomLeft" state="frozen"/>
      <selection pane="bottomLeft" activeCell="G8" sqref="G8"/>
    </sheetView>
  </sheetViews>
  <sheetFormatPr defaultColWidth="9.140625" defaultRowHeight="12.75" x14ac:dyDescent="0.2"/>
  <cols>
    <col min="1" max="1" width="2.140625" style="33" customWidth="1"/>
    <col min="2" max="2" width="6.28515625" style="29" customWidth="1"/>
    <col min="3" max="3" width="5.28515625" style="30" customWidth="1"/>
    <col min="4" max="4" width="45.42578125" style="31" customWidth="1"/>
    <col min="5" max="5" width="9.140625" style="75"/>
    <col min="6" max="6" width="9.140625" style="32" customWidth="1"/>
    <col min="7" max="7" width="9.7109375" style="32" customWidth="1"/>
    <col min="8" max="8" width="4" style="43" customWidth="1"/>
    <col min="9" max="9" width="16.85546875" style="79" hidden="1" customWidth="1"/>
    <col min="10" max="10" width="9.140625" style="43" customWidth="1"/>
    <col min="11" max="16384" width="9.140625" style="43"/>
  </cols>
  <sheetData>
    <row r="1" spans="1:9" x14ac:dyDescent="0.2">
      <c r="A1" s="28"/>
    </row>
    <row r="2" spans="1:9" ht="24.95" customHeight="1" x14ac:dyDescent="0.2">
      <c r="B2" s="34" t="s">
        <v>32</v>
      </c>
      <c r="C2" s="34" t="s">
        <v>37</v>
      </c>
      <c r="D2" s="34" t="s">
        <v>33</v>
      </c>
      <c r="E2" s="76" t="s">
        <v>34</v>
      </c>
      <c r="F2" s="35" t="s">
        <v>35</v>
      </c>
      <c r="G2" s="35" t="s">
        <v>36</v>
      </c>
      <c r="I2" s="80" t="s">
        <v>42</v>
      </c>
    </row>
    <row r="3" spans="1:9" s="44" customFormat="1" x14ac:dyDescent="0.2">
      <c r="A3" s="36"/>
      <c r="B3" s="37"/>
      <c r="C3" s="37"/>
      <c r="D3" s="38"/>
      <c r="E3" s="77"/>
      <c r="F3" s="39"/>
      <c r="G3" s="39"/>
      <c r="I3" s="81"/>
    </row>
    <row r="4" spans="1:9" ht="15.75" x14ac:dyDescent="0.2">
      <c r="B4" s="197" t="s">
        <v>106</v>
      </c>
      <c r="C4" s="197"/>
      <c r="D4" s="197"/>
      <c r="E4" s="199"/>
      <c r="F4" s="197"/>
      <c r="G4" s="197"/>
    </row>
    <row r="5" spans="1:9" x14ac:dyDescent="0.2">
      <c r="E5" s="40" t="str">
        <f>IF(SUM(E8:E8)=0,0,"")</f>
        <v/>
      </c>
      <c r="F5" s="40"/>
      <c r="G5" s="40">
        <f>IF(REKAPITULACIJA!$F$41=0,"",IF(SUM(G8:G8)=0,0,""))</f>
        <v>0</v>
      </c>
    </row>
    <row r="6" spans="1:9" ht="21.2" customHeight="1" x14ac:dyDescent="0.3">
      <c r="B6" s="194" t="s">
        <v>107</v>
      </c>
      <c r="C6" s="195"/>
      <c r="D6" s="195"/>
      <c r="E6" s="41" t="str">
        <f>IF(SUM(E8:E8)=0,0,"")</f>
        <v/>
      </c>
      <c r="F6" s="41"/>
      <c r="G6" s="42">
        <f>IF(REKAPITULACIJA!$F$41=0,"",IF(SUM(G8:G8)=0,0,""))</f>
        <v>0</v>
      </c>
    </row>
    <row r="7" spans="1:9" x14ac:dyDescent="0.2">
      <c r="E7" s="40" t="str">
        <f>IF(SUM(E8:E8)=0,0,"")</f>
        <v/>
      </c>
      <c r="F7" s="40"/>
      <c r="G7" s="40">
        <f>IF(REKAPITULACIJA!$F$41=0,"",IF(SUM(G8:G8)=0,0,""))</f>
        <v>0</v>
      </c>
    </row>
    <row r="8" spans="1:9" ht="102" x14ac:dyDescent="0.2">
      <c r="B8" s="45" t="s">
        <v>206</v>
      </c>
      <c r="C8" s="46" t="s">
        <v>257</v>
      </c>
      <c r="D8" s="47" t="s">
        <v>214</v>
      </c>
      <c r="E8" s="51">
        <v>10</v>
      </c>
      <c r="F8" s="158">
        <v>0</v>
      </c>
      <c r="G8" s="49">
        <f t="shared" ref="G8" si="0">IF(F8="","",E8*F8)</f>
        <v>0</v>
      </c>
      <c r="I8" s="79">
        <v>0</v>
      </c>
    </row>
    <row r="9" spans="1:9" ht="13.5" thickBot="1" x14ac:dyDescent="0.25"/>
    <row r="10" spans="1:9" ht="16.5" thickBot="1" x14ac:dyDescent="0.25">
      <c r="D10" s="56" t="s">
        <v>108</v>
      </c>
      <c r="E10" s="78"/>
      <c r="F10" s="192" t="str">
        <f>IF(SUM(G5:G8)=0,"",SUM(G5:G8))</f>
        <v/>
      </c>
      <c r="G10" s="193"/>
    </row>
  </sheetData>
  <sheetProtection algorithmName="SHA-512" hashValue="qYxn1lJFyfxfYQMXdb1c40GBhdgnlDMuxZvMs9uFqsKE+ZR6/iXQliI0zfU5tKSrn4jduwtHhfyDOUO4qo0hyQ==" saltValue="BHDj4ca8YylHdjtsDJFNCA==" spinCount="100000" sheet="1"/>
  <autoFilter ref="E1:G10" xr:uid="{00000000-0009-0000-0000-000005000000}">
    <filterColumn colId="0">
      <filters blank="1">
        <filter val="10,00"/>
        <filter val="količina"/>
      </filters>
    </filterColumn>
  </autoFilter>
  <dataConsolidate/>
  <mergeCells count="3">
    <mergeCell ref="B4:G4"/>
    <mergeCell ref="B6:D6"/>
    <mergeCell ref="F10:G1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List7" filterMode="1">
    <tabColor rgb="FF002060"/>
  </sheetPr>
  <dimension ref="A1:I26"/>
  <sheetViews>
    <sheetView view="pageBreakPreview" zoomScaleNormal="145" zoomScaleSheetLayoutView="100" zoomScalePageLayoutView="120" workbookViewId="0">
      <pane ySplit="2" topLeftCell="A3" activePane="bottomLeft" state="frozen"/>
      <selection pane="bottomLeft" activeCell="F8" sqref="F8:F24"/>
    </sheetView>
  </sheetViews>
  <sheetFormatPr defaultColWidth="9.140625" defaultRowHeight="12.75" x14ac:dyDescent="0.2"/>
  <cols>
    <col min="1" max="1" width="2.140625" style="33" customWidth="1"/>
    <col min="2" max="2" width="6.28515625" style="29" customWidth="1"/>
    <col min="3" max="3" width="5.28515625" style="30" customWidth="1"/>
    <col min="4" max="4" width="45.42578125" style="31" customWidth="1"/>
    <col min="5" max="5" width="9.140625" style="32"/>
    <col min="6" max="6" width="9.140625" style="32" customWidth="1"/>
    <col min="7" max="7" width="9.7109375" style="32" customWidth="1"/>
    <col min="8" max="8" width="4" style="43" customWidth="1"/>
    <col min="9" max="9" width="16.85546875" style="127" hidden="1" customWidth="1"/>
    <col min="10" max="10" width="9.140625" style="43" customWidth="1"/>
    <col min="11" max="16384" width="9.140625" style="43"/>
  </cols>
  <sheetData>
    <row r="1" spans="1:9" x14ac:dyDescent="0.2">
      <c r="A1" s="28"/>
    </row>
    <row r="2" spans="1:9" ht="24.95" customHeight="1" x14ac:dyDescent="0.2">
      <c r="B2" s="34" t="s">
        <v>32</v>
      </c>
      <c r="C2" s="34" t="s">
        <v>37</v>
      </c>
      <c r="D2" s="34" t="s">
        <v>33</v>
      </c>
      <c r="E2" s="35" t="s">
        <v>34</v>
      </c>
      <c r="F2" s="35" t="s">
        <v>35</v>
      </c>
      <c r="G2" s="35" t="s">
        <v>36</v>
      </c>
      <c r="I2" s="128" t="s">
        <v>42</v>
      </c>
    </row>
    <row r="3" spans="1:9" s="44" customFormat="1" x14ac:dyDescent="0.2">
      <c r="A3" s="36"/>
      <c r="B3" s="37"/>
      <c r="C3" s="37"/>
      <c r="D3" s="38"/>
      <c r="E3" s="39"/>
      <c r="F3" s="39"/>
      <c r="G3" s="39"/>
      <c r="I3" s="129"/>
    </row>
    <row r="4" spans="1:9" ht="15.75" x14ac:dyDescent="0.2">
      <c r="B4" s="197" t="s">
        <v>113</v>
      </c>
      <c r="C4" s="197"/>
      <c r="D4" s="197"/>
      <c r="E4" s="197"/>
      <c r="F4" s="197"/>
      <c r="G4" s="197"/>
    </row>
    <row r="5" spans="1:9" ht="12.75" customHeight="1" x14ac:dyDescent="0.2">
      <c r="B5" s="137"/>
      <c r="C5" s="137"/>
      <c r="D5" s="137"/>
      <c r="E5" s="58" t="str">
        <f>IF(SUM(E8:E12)=0,0,"")</f>
        <v/>
      </c>
      <c r="F5" s="58"/>
      <c r="G5" s="58">
        <f>IF(REKAPITULACIJA!$F$41=0,"",IF(SUM(G8:G12)=0,0,""))</f>
        <v>0</v>
      </c>
    </row>
    <row r="6" spans="1:9" ht="21.2" customHeight="1" x14ac:dyDescent="0.3">
      <c r="B6" s="194" t="s">
        <v>114</v>
      </c>
      <c r="C6" s="195"/>
      <c r="D6" s="195"/>
      <c r="E6" s="41" t="str">
        <f>IF(SUM(E8:E12)=0,0,"")</f>
        <v/>
      </c>
      <c r="F6" s="41"/>
      <c r="G6" s="42">
        <f>IF(REKAPITULACIJA!$F$41=0,"",IF(SUM(G8:G12)=0,0,""))</f>
        <v>0</v>
      </c>
    </row>
    <row r="7" spans="1:9" x14ac:dyDescent="0.2">
      <c r="E7" s="71" t="str">
        <f>IF(SUM(E8:E12)=0,0,"")</f>
        <v/>
      </c>
      <c r="F7" s="71"/>
      <c r="G7" s="71">
        <f>IF(REKAPITULACIJA!$F$41=0,"",IF(SUM(G8:G12)=0,0,""))</f>
        <v>0</v>
      </c>
    </row>
    <row r="8" spans="1:9" ht="38.25" x14ac:dyDescent="0.2">
      <c r="B8" s="45" t="s">
        <v>115</v>
      </c>
      <c r="C8" s="46" t="s">
        <v>4</v>
      </c>
      <c r="D8" s="47" t="s">
        <v>226</v>
      </c>
      <c r="E8" s="51">
        <v>2</v>
      </c>
      <c r="F8" s="158">
        <v>0</v>
      </c>
      <c r="G8" s="49">
        <f t="shared" ref="G8:G11" si="0">IF(F8="","",E8*F8)</f>
        <v>0</v>
      </c>
      <c r="I8" s="127">
        <v>30</v>
      </c>
    </row>
    <row r="9" spans="1:9" ht="51" x14ac:dyDescent="0.2">
      <c r="B9" s="45" t="s">
        <v>204</v>
      </c>
      <c r="C9" s="46" t="s">
        <v>4</v>
      </c>
      <c r="D9" s="47" t="s">
        <v>237</v>
      </c>
      <c r="E9" s="51">
        <v>1</v>
      </c>
      <c r="F9" s="158">
        <v>0</v>
      </c>
      <c r="G9" s="49">
        <f t="shared" si="0"/>
        <v>0</v>
      </c>
      <c r="I9" s="127">
        <v>0</v>
      </c>
    </row>
    <row r="10" spans="1:9" ht="38.25" x14ac:dyDescent="0.2">
      <c r="B10" s="45" t="s">
        <v>116</v>
      </c>
      <c r="C10" s="46" t="s">
        <v>4</v>
      </c>
      <c r="D10" s="47" t="s">
        <v>225</v>
      </c>
      <c r="E10" s="51">
        <v>1</v>
      </c>
      <c r="F10" s="158">
        <v>0</v>
      </c>
      <c r="G10" s="49">
        <f t="shared" si="0"/>
        <v>0</v>
      </c>
      <c r="I10" s="127">
        <v>0</v>
      </c>
    </row>
    <row r="11" spans="1:9" ht="38.25" x14ac:dyDescent="0.2">
      <c r="B11" s="45" t="s">
        <v>117</v>
      </c>
      <c r="C11" s="46" t="s">
        <v>4</v>
      </c>
      <c r="D11" s="47" t="s">
        <v>224</v>
      </c>
      <c r="E11" s="51">
        <v>2</v>
      </c>
      <c r="F11" s="158">
        <v>0</v>
      </c>
      <c r="G11" s="49">
        <f t="shared" si="0"/>
        <v>0</v>
      </c>
      <c r="I11" s="127">
        <v>0</v>
      </c>
    </row>
    <row r="12" spans="1:9" ht="38.25" x14ac:dyDescent="0.2">
      <c r="B12" s="45" t="s">
        <v>238</v>
      </c>
      <c r="C12" s="46" t="s">
        <v>4</v>
      </c>
      <c r="D12" s="47" t="s">
        <v>252</v>
      </c>
      <c r="E12" s="51">
        <v>5</v>
      </c>
      <c r="F12" s="158">
        <v>0</v>
      </c>
      <c r="G12" s="49">
        <f t="shared" ref="G12" si="1">IF(F12="","",E12*F12)</f>
        <v>0</v>
      </c>
      <c r="I12" s="127">
        <v>0</v>
      </c>
    </row>
    <row r="13" spans="1:9" x14ac:dyDescent="0.2">
      <c r="E13" s="40" t="str">
        <f>IF(SUM(E16:E20)=0,0,"")</f>
        <v/>
      </c>
      <c r="F13" s="155"/>
      <c r="G13" s="40">
        <f>IF(REKAPITULACIJA!$F$41=0,"",IF(SUM(G16:G20)=0,0,""))</f>
        <v>0</v>
      </c>
    </row>
    <row r="14" spans="1:9" ht="21.2" customHeight="1" x14ac:dyDescent="0.3">
      <c r="B14" s="194" t="s">
        <v>118</v>
      </c>
      <c r="C14" s="195"/>
      <c r="D14" s="195"/>
      <c r="E14" s="41" t="str">
        <f>IF(SUM(E16:E20)=0,0,"")</f>
        <v/>
      </c>
      <c r="F14" s="156"/>
      <c r="G14" s="42">
        <f>IF(REKAPITULACIJA!$F$41=0,"",IF(SUM(G16:G20)=0,0,""))</f>
        <v>0</v>
      </c>
    </row>
    <row r="15" spans="1:9" x14ac:dyDescent="0.2">
      <c r="E15" s="40" t="str">
        <f>IF(SUM(E16:E20)=0,0,"")</f>
        <v/>
      </c>
      <c r="F15" s="155"/>
      <c r="G15" s="40">
        <f>IF(REKAPITULACIJA!$F$41=0,"",IF(SUM(G16:G20)=0,0,""))</f>
        <v>0</v>
      </c>
    </row>
    <row r="16" spans="1:9" ht="63.75" x14ac:dyDescent="0.2">
      <c r="B16" s="45" t="s">
        <v>119</v>
      </c>
      <c r="C16" s="46" t="s">
        <v>12</v>
      </c>
      <c r="D16" s="47" t="s">
        <v>255</v>
      </c>
      <c r="E16" s="51">
        <f>6+370+24</f>
        <v>400</v>
      </c>
      <c r="F16" s="158">
        <v>0</v>
      </c>
      <c r="G16" s="49">
        <f t="shared" ref="G16:G18" si="2">IF(F16="","",E16*F16)</f>
        <v>0</v>
      </c>
      <c r="I16" s="127">
        <v>0</v>
      </c>
    </row>
    <row r="17" spans="2:9" ht="63.75" x14ac:dyDescent="0.2">
      <c r="B17" s="45" t="s">
        <v>120</v>
      </c>
      <c r="C17" s="46" t="s">
        <v>12</v>
      </c>
      <c r="D17" s="47" t="s">
        <v>254</v>
      </c>
      <c r="E17" s="51">
        <v>7</v>
      </c>
      <c r="F17" s="158">
        <v>0</v>
      </c>
      <c r="G17" s="49">
        <f t="shared" si="2"/>
        <v>0</v>
      </c>
      <c r="I17" s="127">
        <v>2.5</v>
      </c>
    </row>
    <row r="18" spans="2:9" ht="63.75" x14ac:dyDescent="0.2">
      <c r="B18" s="45" t="s">
        <v>121</v>
      </c>
      <c r="C18" s="46" t="s">
        <v>9</v>
      </c>
      <c r="D18" s="47" t="s">
        <v>253</v>
      </c>
      <c r="E18" s="51">
        <v>13</v>
      </c>
      <c r="F18" s="158">
        <v>0</v>
      </c>
      <c r="G18" s="49">
        <f t="shared" si="2"/>
        <v>0</v>
      </c>
      <c r="I18" s="127">
        <v>0</v>
      </c>
    </row>
    <row r="19" spans="2:9" ht="38.25" x14ac:dyDescent="0.2">
      <c r="B19" s="45" t="s">
        <v>122</v>
      </c>
      <c r="C19" s="46" t="s">
        <v>12</v>
      </c>
      <c r="D19" s="47" t="s">
        <v>247</v>
      </c>
      <c r="E19" s="51">
        <f>370+25</f>
        <v>395</v>
      </c>
      <c r="F19" s="158">
        <v>0</v>
      </c>
      <c r="G19" s="49">
        <f t="shared" ref="G19" si="3">IF(F19="","",E19*F19)</f>
        <v>0</v>
      </c>
      <c r="I19" s="127">
        <v>0</v>
      </c>
    </row>
    <row r="20" spans="2:9" ht="38.25" x14ac:dyDescent="0.2">
      <c r="B20" s="45" t="s">
        <v>123</v>
      </c>
      <c r="C20" s="46" t="s">
        <v>12</v>
      </c>
      <c r="D20" s="47" t="s">
        <v>223</v>
      </c>
      <c r="E20" s="51">
        <v>5</v>
      </c>
      <c r="F20" s="158">
        <v>0</v>
      </c>
      <c r="G20" s="49">
        <f t="shared" ref="G20" si="4">IF(F20="","",E20*F20)</f>
        <v>0</v>
      </c>
      <c r="I20" s="127">
        <v>0</v>
      </c>
    </row>
    <row r="21" spans="2:9" x14ac:dyDescent="0.2">
      <c r="E21" s="40" t="str">
        <f>IF(SUM(E24:E24)=0,0,"")</f>
        <v/>
      </c>
      <c r="F21" s="155"/>
      <c r="G21" s="40">
        <f>IF(REKAPITULACIJA!$F$41=0,"",IF(SUM(G24:G24)=0,0,""))</f>
        <v>0</v>
      </c>
    </row>
    <row r="22" spans="2:9" ht="21.2" customHeight="1" x14ac:dyDescent="0.3">
      <c r="B22" s="194" t="s">
        <v>124</v>
      </c>
      <c r="C22" s="195"/>
      <c r="D22" s="195"/>
      <c r="E22" s="41" t="str">
        <f>IF(SUM(E24:E24)=0,0,"")</f>
        <v/>
      </c>
      <c r="F22" s="156"/>
      <c r="G22" s="42">
        <f>IF(REKAPITULACIJA!$F$41=0,"",IF(SUM(G24:G24)=0,0,""))</f>
        <v>0</v>
      </c>
    </row>
    <row r="23" spans="2:9" x14ac:dyDescent="0.2">
      <c r="E23" s="40" t="str">
        <f>IF(SUM(E24:E24)=0,0,"")</f>
        <v/>
      </c>
      <c r="F23" s="155"/>
      <c r="G23" s="40">
        <f>IF(REKAPITULACIJA!$F$41=0,"",IF(SUM(G24:G24)=0,0,""))</f>
        <v>0</v>
      </c>
    </row>
    <row r="24" spans="2:9" ht="38.25" x14ac:dyDescent="0.2">
      <c r="B24" s="45" t="s">
        <v>125</v>
      </c>
      <c r="C24" s="46" t="s">
        <v>4</v>
      </c>
      <c r="D24" s="47" t="s">
        <v>227</v>
      </c>
      <c r="E24" s="51">
        <v>12</v>
      </c>
      <c r="F24" s="158">
        <v>0</v>
      </c>
      <c r="G24" s="49">
        <f>IF(F24="","",E24*F24)</f>
        <v>0</v>
      </c>
      <c r="I24" s="127">
        <v>7.5</v>
      </c>
    </row>
    <row r="25" spans="2:9" ht="13.5" thickBot="1" x14ac:dyDescent="0.25">
      <c r="I25" s="43"/>
    </row>
    <row r="26" spans="2:9" ht="16.5" thickBot="1" x14ac:dyDescent="0.25">
      <c r="D26" s="56" t="s">
        <v>112</v>
      </c>
      <c r="E26" s="57"/>
      <c r="F26" s="192" t="str">
        <f>IF(SUM(G8:G24)=0,"",SUM(G8:G24))</f>
        <v/>
      </c>
      <c r="G26" s="193"/>
    </row>
  </sheetData>
  <sheetProtection algorithmName="SHA-512" hashValue="1zXH8teNNcUc8DInMMuCp+wn+3AbERcX9ZuT3S385/ogPZobrfGL3y4+8RCPiA2JwrRfkv1n2IigG+NqEan15A==" saltValue="HE0FYoHJ/cOtv9f21Z3W6g==" spinCount="100000" sheet="1"/>
  <autoFilter ref="E1:G26" xr:uid="{00000000-0009-0000-0000-000006000000}">
    <filterColumn colId="0">
      <filters blank="1">
        <filter val="1,00"/>
        <filter val="12,00"/>
        <filter val="13,00"/>
        <filter val="2,00"/>
        <filter val="395,00"/>
        <filter val="400,00"/>
        <filter val="5,00"/>
        <filter val="7,00"/>
        <filter val="količina"/>
      </filters>
    </filterColumn>
  </autoFilter>
  <dataConsolidate/>
  <mergeCells count="5">
    <mergeCell ref="F26:G26"/>
    <mergeCell ref="B4:G4"/>
    <mergeCell ref="B6:D6"/>
    <mergeCell ref="B14:D14"/>
    <mergeCell ref="B22:D22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List8" filterMode="1"/>
  <dimension ref="A1:I29"/>
  <sheetViews>
    <sheetView tabSelected="1" view="pageBreakPreview" zoomScaleNormal="100" zoomScaleSheetLayoutView="100" zoomScalePageLayoutView="120" workbookViewId="0">
      <pane ySplit="2" topLeftCell="A3" activePane="bottomLeft" state="frozen"/>
      <selection pane="bottomLeft" activeCell="L30" sqref="L30"/>
    </sheetView>
  </sheetViews>
  <sheetFormatPr defaultColWidth="9.140625" defaultRowHeight="12.75" x14ac:dyDescent="0.2"/>
  <cols>
    <col min="1" max="1" width="2.140625" style="33" customWidth="1"/>
    <col min="2" max="2" width="6.28515625" style="29" customWidth="1"/>
    <col min="3" max="3" width="5.5703125" style="30" customWidth="1"/>
    <col min="4" max="4" width="43.85546875" style="31" customWidth="1"/>
    <col min="5" max="5" width="9.140625" style="32"/>
    <col min="6" max="6" width="10.28515625" style="32" customWidth="1"/>
    <col min="7" max="7" width="9.7109375" style="32" customWidth="1"/>
    <col min="8" max="8" width="4" style="43" customWidth="1"/>
    <col min="9" max="9" width="6" style="127" hidden="1" customWidth="1"/>
    <col min="10" max="10" width="9.140625" style="43" customWidth="1"/>
    <col min="11" max="16384" width="9.140625" style="43"/>
  </cols>
  <sheetData>
    <row r="1" spans="1:9" x14ac:dyDescent="0.2">
      <c r="A1" s="28"/>
    </row>
    <row r="2" spans="1:9" ht="24.95" customHeight="1" x14ac:dyDescent="0.2">
      <c r="B2" s="34" t="s">
        <v>32</v>
      </c>
      <c r="C2" s="34" t="s">
        <v>37</v>
      </c>
      <c r="D2" s="34" t="s">
        <v>33</v>
      </c>
      <c r="E2" s="35" t="s">
        <v>34</v>
      </c>
      <c r="F2" s="35" t="s">
        <v>35</v>
      </c>
      <c r="G2" s="35" t="s">
        <v>36</v>
      </c>
      <c r="I2" s="128" t="s">
        <v>42</v>
      </c>
    </row>
    <row r="3" spans="1:9" s="44" customFormat="1" x14ac:dyDescent="0.2">
      <c r="A3" s="36"/>
      <c r="B3" s="37"/>
      <c r="C3" s="37"/>
      <c r="D3" s="38"/>
      <c r="E3" s="39"/>
      <c r="F3" s="39"/>
      <c r="G3" s="39"/>
      <c r="I3" s="129"/>
    </row>
    <row r="4" spans="1:9" ht="15.75" x14ac:dyDescent="0.2">
      <c r="B4" s="197" t="s">
        <v>127</v>
      </c>
      <c r="C4" s="197"/>
      <c r="D4" s="197"/>
      <c r="E4" s="197"/>
      <c r="F4" s="197"/>
      <c r="G4" s="197"/>
    </row>
    <row r="5" spans="1:9" ht="12.75" customHeight="1" x14ac:dyDescent="0.2">
      <c r="B5" s="52"/>
      <c r="C5" s="53"/>
      <c r="D5" s="54"/>
      <c r="E5" s="55" t="str">
        <f>IF(SUM(E8:E8)=0,0,"")</f>
        <v/>
      </c>
      <c r="F5" s="55"/>
      <c r="G5" s="55">
        <f>IF(REKAPITULACIJA!$F$41=0,"",IF(SUM(G8:G8)=0,0,""))</f>
        <v>0</v>
      </c>
      <c r="I5" s="43"/>
    </row>
    <row r="6" spans="1:9" ht="21.2" customHeight="1" x14ac:dyDescent="0.3">
      <c r="B6" s="194" t="s">
        <v>128</v>
      </c>
      <c r="C6" s="195"/>
      <c r="D6" s="195"/>
      <c r="E6" s="41" t="str">
        <f>IF(SUM(E8:E8)=0,0,"")</f>
        <v/>
      </c>
      <c r="F6" s="41"/>
      <c r="G6" s="42">
        <f>IF(REKAPITULACIJA!$F$41=0,"",IF(SUM(G8:G8)=0,0,""))</f>
        <v>0</v>
      </c>
    </row>
    <row r="7" spans="1:9" x14ac:dyDescent="0.2">
      <c r="E7" s="71" t="str">
        <f>IF(SUM(E8:E8)=0,0,"")</f>
        <v/>
      </c>
      <c r="F7" s="71"/>
      <c r="G7" s="71">
        <f>IF(REKAPITULACIJA!$F$41=0,"",IF(SUM(G8:G8)=0,0,""))</f>
        <v>0</v>
      </c>
    </row>
    <row r="8" spans="1:9" ht="51" x14ac:dyDescent="0.2">
      <c r="B8" s="45" t="s">
        <v>129</v>
      </c>
      <c r="C8" s="46" t="s">
        <v>257</v>
      </c>
      <c r="D8" s="47" t="s">
        <v>256</v>
      </c>
      <c r="E8" s="51">
        <v>50</v>
      </c>
      <c r="F8" s="158">
        <v>0</v>
      </c>
      <c r="G8" s="49">
        <f>IF(F8="","",E8*F8)</f>
        <v>0</v>
      </c>
      <c r="I8" s="127">
        <v>0</v>
      </c>
    </row>
    <row r="9" spans="1:9" ht="12.75" customHeight="1" x14ac:dyDescent="0.2">
      <c r="E9" s="71" t="str">
        <f>IF(SUM(E10:E12)=0,0,"")</f>
        <v/>
      </c>
      <c r="F9" s="178"/>
      <c r="G9" s="71">
        <f>IF(REKAPITULACIJA!$F$41=0,"",IF(SUM(G10:G12)=0,0,""))</f>
        <v>0</v>
      </c>
    </row>
    <row r="10" spans="1:9" ht="21.2" customHeight="1" x14ac:dyDescent="0.3">
      <c r="B10" s="194" t="s">
        <v>130</v>
      </c>
      <c r="C10" s="195"/>
      <c r="D10" s="195"/>
      <c r="E10" s="41" t="str">
        <f>IF(SUM(E12:E12)=0,0,"")</f>
        <v/>
      </c>
      <c r="F10" s="156"/>
      <c r="G10" s="42">
        <f>IF(REKAPITULACIJA!$F$41=0,"",IF(SUM(G12:G12)=0,0,""))</f>
        <v>0</v>
      </c>
    </row>
    <row r="11" spans="1:9" ht="12.75" customHeight="1" x14ac:dyDescent="0.2">
      <c r="E11" s="71" t="str">
        <f>IF(SUM(E12:E12)=0,0,"")</f>
        <v/>
      </c>
      <c r="F11" s="178"/>
      <c r="G11" s="71">
        <f>IF(REKAPITULACIJA!$F$41=0,"",IF(SUM(G12:G12)=0,0,""))</f>
        <v>0</v>
      </c>
    </row>
    <row r="12" spans="1:9" ht="140.25" x14ac:dyDescent="0.2">
      <c r="B12" s="134" t="s">
        <v>131</v>
      </c>
      <c r="C12" s="135" t="s">
        <v>274</v>
      </c>
      <c r="D12" s="132" t="s">
        <v>275</v>
      </c>
      <c r="E12" s="48">
        <v>585</v>
      </c>
      <c r="F12" s="179">
        <v>0</v>
      </c>
      <c r="G12" s="48">
        <f t="shared" ref="G12" si="0">IF(F12="","",E12*F12)</f>
        <v>0</v>
      </c>
      <c r="I12" s="127">
        <v>0</v>
      </c>
    </row>
    <row r="13" spans="1:9" x14ac:dyDescent="0.2">
      <c r="E13" s="71" t="str">
        <f>IF(SUM(E14:E16)=0,0,"")</f>
        <v/>
      </c>
      <c r="F13" s="178"/>
      <c r="G13" s="71">
        <f>IF(REKAPITULACIJA!$F$41=0,"",IF(SUM(G14:G16)=0,0,""))</f>
        <v>0</v>
      </c>
    </row>
    <row r="14" spans="1:9" ht="21.2" customHeight="1" x14ac:dyDescent="0.3">
      <c r="B14" s="194" t="s">
        <v>132</v>
      </c>
      <c r="C14" s="195"/>
      <c r="D14" s="195"/>
      <c r="E14" s="41" t="str">
        <f>IF(SUM(E16:E16)=0,0,"")</f>
        <v/>
      </c>
      <c r="F14" s="156"/>
      <c r="G14" s="42">
        <f>IF(REKAPITULACIJA!$F$41=0,"",IF(SUM(G16:G16)=0,0,""))</f>
        <v>0</v>
      </c>
    </row>
    <row r="15" spans="1:9" x14ac:dyDescent="0.2">
      <c r="E15" s="71" t="str">
        <f>IF(SUM(E16:E16)=0,0,"")</f>
        <v/>
      </c>
      <c r="F15" s="178"/>
      <c r="G15" s="71">
        <f>IF(REKAPITULACIJA!$F$41=0,"",IF(SUM(G16:G16)=0,0,""))</f>
        <v>0</v>
      </c>
    </row>
    <row r="16" spans="1:9" ht="51" x14ac:dyDescent="0.2">
      <c r="B16" s="45" t="s">
        <v>133</v>
      </c>
      <c r="C16" s="46" t="s">
        <v>257</v>
      </c>
      <c r="D16" s="47" t="s">
        <v>272</v>
      </c>
      <c r="E16" s="51">
        <v>50</v>
      </c>
      <c r="F16" s="158">
        <v>0</v>
      </c>
      <c r="G16" s="49">
        <f>IF(F16="","",E16*F16)</f>
        <v>0</v>
      </c>
      <c r="I16" s="127">
        <v>0</v>
      </c>
    </row>
    <row r="17" spans="2:9" x14ac:dyDescent="0.2">
      <c r="E17" s="71" t="str">
        <f>IF(SUM(E20:E20)=0,0,"")</f>
        <v/>
      </c>
      <c r="F17" s="178"/>
      <c r="G17" s="71">
        <f>IF(REKAPITULACIJA!$F$41=0,"",IF(SUM(G20:G20)=0,0,""))</f>
        <v>0</v>
      </c>
    </row>
    <row r="18" spans="2:9" ht="21.2" customHeight="1" x14ac:dyDescent="0.3">
      <c r="B18" s="194" t="s">
        <v>134</v>
      </c>
      <c r="C18" s="195"/>
      <c r="D18" s="195"/>
      <c r="E18" s="41" t="str">
        <f>IF(SUM(E20:E20)=0,0,"")</f>
        <v/>
      </c>
      <c r="F18" s="156"/>
      <c r="G18" s="42">
        <f>IF(REKAPITULACIJA!$F$41=0,"",IF(SUM(G20:G20)=0,0,""))</f>
        <v>0</v>
      </c>
    </row>
    <row r="19" spans="2:9" x14ac:dyDescent="0.2">
      <c r="E19" s="71" t="str">
        <f>IF(SUM(E20:E20)=0,0,"")</f>
        <v/>
      </c>
      <c r="F19" s="178"/>
      <c r="G19" s="71">
        <f>IF(REKAPITULACIJA!$F$41=0,"",IF(SUM(G20:G20)=0,0,""))</f>
        <v>0</v>
      </c>
    </row>
    <row r="20" spans="2:9" ht="51" x14ac:dyDescent="0.2">
      <c r="B20" s="45" t="s">
        <v>135</v>
      </c>
      <c r="C20" s="46" t="s">
        <v>257</v>
      </c>
      <c r="D20" s="47" t="s">
        <v>273</v>
      </c>
      <c r="E20" s="51">
        <v>35</v>
      </c>
      <c r="F20" s="158">
        <v>0</v>
      </c>
      <c r="G20" s="49">
        <f>IF(F20="","",E20*F20)</f>
        <v>0</v>
      </c>
      <c r="I20" s="127">
        <v>0</v>
      </c>
    </row>
    <row r="21" spans="2:9" ht="12.75" customHeight="1" x14ac:dyDescent="0.2">
      <c r="E21" s="71" t="str">
        <f>IF(SUM(E24:E27)=0,0,"")</f>
        <v/>
      </c>
      <c r="F21" s="178"/>
      <c r="G21" s="71">
        <f>IF(REKAPITULACIJA!$F$41=0,"",IF(SUM(G24:G27)=0,0,""))</f>
        <v>0</v>
      </c>
    </row>
    <row r="22" spans="2:9" ht="21.2" customHeight="1" x14ac:dyDescent="0.3">
      <c r="B22" s="194" t="s">
        <v>136</v>
      </c>
      <c r="C22" s="195"/>
      <c r="D22" s="195"/>
      <c r="E22" s="41" t="str">
        <f>IF(SUM(E24:E27)=0,0,"")</f>
        <v/>
      </c>
      <c r="F22" s="156"/>
      <c r="G22" s="42">
        <f>IF(REKAPITULACIJA!$F$41=0,"",IF(SUM(G24:G27)=0,0,""))</f>
        <v>0</v>
      </c>
    </row>
    <row r="23" spans="2:9" ht="12.75" customHeight="1" x14ac:dyDescent="0.2">
      <c r="E23" s="71" t="str">
        <f>IF(SUM(E24:E27)=0,0,"")</f>
        <v/>
      </c>
      <c r="F23" s="178"/>
      <c r="G23" s="71">
        <f>IF(REKAPITULACIJA!$F$41=0,"",IF(SUM(G24:G27)=0,0,""))</f>
        <v>0</v>
      </c>
    </row>
    <row r="24" spans="2:9" ht="26.25" x14ac:dyDescent="0.2">
      <c r="B24" s="45" t="s">
        <v>137</v>
      </c>
      <c r="C24" s="46" t="s">
        <v>246</v>
      </c>
      <c r="D24" s="47" t="s">
        <v>202</v>
      </c>
      <c r="E24" s="51">
        <v>15</v>
      </c>
      <c r="F24" s="158">
        <v>0</v>
      </c>
      <c r="G24" s="49">
        <f t="shared" ref="G24:G27" si="1">IF(F24="","",E24*F24)</f>
        <v>0</v>
      </c>
      <c r="I24" s="127">
        <v>125</v>
      </c>
    </row>
    <row r="25" spans="2:9" ht="26.25" x14ac:dyDescent="0.2">
      <c r="B25" s="45" t="s">
        <v>138</v>
      </c>
      <c r="C25" s="46" t="s">
        <v>246</v>
      </c>
      <c r="D25" s="47" t="s">
        <v>205</v>
      </c>
      <c r="E25" s="51">
        <v>8</v>
      </c>
      <c r="F25" s="158">
        <v>0</v>
      </c>
      <c r="G25" s="49">
        <f t="shared" si="1"/>
        <v>0</v>
      </c>
      <c r="I25" s="127">
        <v>0</v>
      </c>
    </row>
    <row r="26" spans="2:9" ht="26.25" x14ac:dyDescent="0.2">
      <c r="B26" s="45" t="s">
        <v>139</v>
      </c>
      <c r="C26" s="46" t="s">
        <v>246</v>
      </c>
      <c r="D26" s="47" t="s">
        <v>203</v>
      </c>
      <c r="E26" s="51">
        <v>5</v>
      </c>
      <c r="F26" s="158">
        <v>0</v>
      </c>
      <c r="G26" s="49">
        <f t="shared" si="1"/>
        <v>0</v>
      </c>
      <c r="I26" s="127">
        <v>125</v>
      </c>
    </row>
    <row r="27" spans="2:9" ht="51" x14ac:dyDescent="0.2">
      <c r="B27" s="45" t="s">
        <v>241</v>
      </c>
      <c r="C27" s="46" t="s">
        <v>4</v>
      </c>
      <c r="D27" s="47" t="s">
        <v>242</v>
      </c>
      <c r="E27" s="51">
        <v>1</v>
      </c>
      <c r="F27" s="158">
        <v>0</v>
      </c>
      <c r="G27" s="49">
        <f t="shared" si="1"/>
        <v>0</v>
      </c>
      <c r="I27" s="127">
        <v>0</v>
      </c>
    </row>
    <row r="28" spans="2:9" ht="12.75" customHeight="1" thickBot="1" x14ac:dyDescent="0.25"/>
    <row r="29" spans="2:9" ht="16.5" thickBot="1" x14ac:dyDescent="0.25">
      <c r="D29" s="56" t="s">
        <v>126</v>
      </c>
      <c r="E29" s="57"/>
      <c r="F29" s="192" t="str">
        <f>IF(SUM(G6:G27)=0,"",SUM(G6:G27))</f>
        <v/>
      </c>
      <c r="G29" s="193"/>
    </row>
  </sheetData>
  <sheetProtection algorithmName="SHA-512" hashValue="Ca8qZ2EAefQ7oGpSY6JYQPcHOgPtiMNsnG3L+v6a2AtZhnm5OwSli9kzXkhCggDzGLdbZMLbwikZSRjzMLrcdw==" saltValue="yFJM5UBtiIgtVsxuGtnOHA==" spinCount="100000" sheet="1"/>
  <autoFilter ref="E1:G29" xr:uid="{00000000-0009-0000-0000-000007000000}">
    <filterColumn colId="0">
      <filters blank="1">
        <filter val="1,00"/>
        <filter val="15,00"/>
        <filter val="35,00"/>
        <filter val="5,00"/>
        <filter val="50,00"/>
        <filter val="585,00"/>
        <filter val="65,00"/>
        <filter val="8,00"/>
        <filter val="količina"/>
      </filters>
    </filterColumn>
  </autoFilter>
  <dataConsolidate/>
  <mergeCells count="7">
    <mergeCell ref="B22:D22"/>
    <mergeCell ref="F29:G29"/>
    <mergeCell ref="B10:D10"/>
    <mergeCell ref="B4:G4"/>
    <mergeCell ref="B6:D6"/>
    <mergeCell ref="B14:D14"/>
    <mergeCell ref="B18:D18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Header>&amp;L&amp;"Arial Narrow,Navadno"    &amp;G&amp;C&amp;"Arial Narrow,Poševno"&amp;10&amp;A</oddHeader>
    <oddFooter>&amp;C&amp;"Arial Narrow,Poševno"&amp;10Stran 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45</vt:i4>
      </vt:variant>
    </vt:vector>
  </HeadingPairs>
  <TitlesOfParts>
    <vt:vector size="53" baseType="lpstr">
      <vt:lpstr>REKAPITULACIJA</vt:lpstr>
      <vt:lpstr>1. PREDDELA</vt:lpstr>
      <vt:lpstr>2. ZEMELJSKA DELA</vt:lpstr>
      <vt:lpstr>3. VOZIŠČNE KONSTRUKCIJE</vt:lpstr>
      <vt:lpstr>4. ODVODNJAVANJE</vt:lpstr>
      <vt:lpstr>5. GRADBENA IN OBRTNIŠKA DELA</vt:lpstr>
      <vt:lpstr>6. OPREMA CEST</vt:lpstr>
      <vt:lpstr>7. TUJE STORITVE</vt:lpstr>
      <vt:lpstr>_1.1_Geodetska_dela</vt:lpstr>
      <vt:lpstr>_1.2_Čiščenje_terena</vt:lpstr>
      <vt:lpstr>_1.3_Ostala_preddela</vt:lpstr>
      <vt:lpstr>'1. PREDDELA'!_1_preddela_1</vt:lpstr>
      <vt:lpstr>'2. ZEMELJSKA DELA'!_1_preddela_1</vt:lpstr>
      <vt:lpstr>'3. VOZIŠČNE KONSTRUKCIJE'!_1_preddela_1</vt:lpstr>
      <vt:lpstr>'4. ODVODNJAVANJE'!_1_preddela_1</vt:lpstr>
      <vt:lpstr>'5. GRADBENA IN OBRTNIŠKA DELA'!_1_preddela_1</vt:lpstr>
      <vt:lpstr>'6. OPREMA CEST'!_1_preddela_1</vt:lpstr>
      <vt:lpstr>'7. TUJE STORITVE'!_1_preddela_1</vt:lpstr>
      <vt:lpstr>_2.1_Izkopi</vt:lpstr>
      <vt:lpstr>_2.2_Planum_tal</vt:lpstr>
      <vt:lpstr>_2.3_ločilne_drenažne_filterske_plasti</vt:lpstr>
      <vt:lpstr>_2.4_Nasipi_zasipi_posteljica</vt:lpstr>
      <vt:lpstr>_2.5_Brežine_zelenice</vt:lpstr>
      <vt:lpstr>_2.9_prevozi_razprostiranje_materiala</vt:lpstr>
      <vt:lpstr>_3.1_Nosilne_plasti</vt:lpstr>
      <vt:lpstr>_3.2_Obrabne_plasti</vt:lpstr>
      <vt:lpstr>_3.5_Robni_elementi_vozišč</vt:lpstr>
      <vt:lpstr>_4.2_Drenaže</vt:lpstr>
      <vt:lpstr>_4.3_Kanalizacija</vt:lpstr>
      <vt:lpstr>_4.4_Jaški</vt:lpstr>
      <vt:lpstr>_4.6_Izviri_ponikovalnice</vt:lpstr>
      <vt:lpstr>_5.5_Popravila_objektov</vt:lpstr>
      <vt:lpstr>_6.1_Pokončna_oprema_cest</vt:lpstr>
      <vt:lpstr>_6.2_Označbe_na_voziščihž</vt:lpstr>
      <vt:lpstr>_6.3_Oprema_za_vodenje_prometa</vt:lpstr>
      <vt:lpstr>_7.2_Elektroenergetski_vodi</vt:lpstr>
      <vt:lpstr>_7.3_Telekomunikacijske_naprave</vt:lpstr>
      <vt:lpstr>_7.6_vodovod</vt:lpstr>
      <vt:lpstr>_7.7_Plinovod</vt:lpstr>
      <vt:lpstr>_7.9_Preizkusi_nadzor_dokumentacija</vt:lpstr>
      <vt:lpstr>Čiščenje_terena_1.2</vt:lpstr>
      <vt:lpstr>Geodetska_dela_1.1</vt:lpstr>
      <vt:lpstr>iri_ponikovalnice</vt:lpstr>
      <vt:lpstr>Ostala_preddela_1.3</vt:lpstr>
      <vt:lpstr>'5. GRADBENA IN OBRTNIŠKA DELA'!Print_Area</vt:lpstr>
      <vt:lpstr>REKAPITULACIJA!Print_Area</vt:lpstr>
      <vt:lpstr>'1. PREDDELA'!Print_Titles</vt:lpstr>
      <vt:lpstr>'2. ZEMELJSKA DELA'!Print_Titles</vt:lpstr>
      <vt:lpstr>'3. VOZIŠČNE KONSTRUKCIJE'!Print_Titles</vt:lpstr>
      <vt:lpstr>'4. ODVODNJAVANJE'!Print_Titles</vt:lpstr>
      <vt:lpstr>'5. GRADBENA IN OBRTNIŠKA DELA'!Print_Titles</vt:lpstr>
      <vt:lpstr>'6. OPREMA CEST'!Print_Titles</vt:lpstr>
      <vt:lpstr>'7. TUJE STORITVE'!Print_Titles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student</dc:creator>
  <cp:lastModifiedBy>Simon Prebil</cp:lastModifiedBy>
  <cp:lastPrinted>2019-02-20T10:56:52Z</cp:lastPrinted>
  <dcterms:created xsi:type="dcterms:W3CDTF">2010-07-30T11:24:43Z</dcterms:created>
  <dcterms:modified xsi:type="dcterms:W3CDTF">2026-03-05T12:31:03Z</dcterms:modified>
</cp:coreProperties>
</file>