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S:\Projekti\Beričevo - vežica - potka\Vežica\PZI 2.3.2026\Za razpis\"/>
    </mc:Choice>
  </mc:AlternateContent>
  <xr:revisionPtr revIDLastSave="0" documentId="13_ncr:1_{32A88E47-F098-4475-B0D0-C608F472F6EE}" xr6:coauthVersionLast="36" xr6:coauthVersionMax="47" xr10:uidLastSave="{00000000-0000-0000-0000-000000000000}"/>
  <bookViews>
    <workbookView xWindow="0" yWindow="0" windowWidth="28800" windowHeight="12225" tabRatio="838" xr2:uid="{A44844D4-E8C8-4C83-BDE0-A8B8A88776EA}"/>
  </bookViews>
  <sheets>
    <sheet name="NASLOV " sheetId="7" r:id="rId1"/>
    <sheet name="UVOD" sheetId="2" r:id="rId2"/>
    <sheet name="REKAPITULACIJA" sheetId="3" r:id="rId3"/>
    <sheet name="A.GRADBENA DELA-PRIZIDEK" sheetId="4" r:id="rId4"/>
    <sheet name="B.OBRTNIŠKA DELA-PRIZIDEK" sheetId="5" r:id="rId5"/>
    <sheet name="C. SANACIJA GREZNICE" sheetId="12" r:id="rId6"/>
    <sheet name="Prostori" sheetId="8" state="hidden" r:id="rId7"/>
  </sheets>
  <externalReferences>
    <externalReference r:id="rId8"/>
    <externalReference r:id="rId9"/>
  </externalReferences>
  <definedNames>
    <definedName name="_56F9DC9755BA473782653E2940F9FormId">"Fk3gcrbbAECQsp5RkL0OpnX6JzaJNGhIowt3VlPvvD9UN1RYTVIzTjlSU05OQThPSkVEOTFaOElDRy4u"</definedName>
    <definedName name="_56F9DC9755BA473782653E2940F9ResponseSheet">"Form1"</definedName>
    <definedName name="_56F9DC9755BA473782653E2940F9SourceDocId">"{61afe45a-c3e1-40fe-93a3-c1873add38e7}"</definedName>
    <definedName name="Cena">#REF!</definedName>
    <definedName name="DF">[1]OSNOVA!$B$40</definedName>
    <definedName name="EM">#REF!</definedName>
    <definedName name="Excel_BuiltIn_Print_Area_17">#REF!</definedName>
    <definedName name="Excel_BuiltIn_Print_Area_19">#REF!</definedName>
    <definedName name="Excel_BuiltIn_Print_Area_20">#REF!</definedName>
    <definedName name="Excel_BuiltIn_Print_Area_21">#REF!</definedName>
    <definedName name="Excel_BuiltIn_Print_Area_7">#REF!</definedName>
    <definedName name="Excel_BuiltIn_Print_Titles_10">#REF!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#REF!</definedName>
    <definedName name="Excel_BuiltIn_Print_Titles_16">#REF!</definedName>
    <definedName name="Excel_BuiltIn_Print_Titles_17">#REF!</definedName>
    <definedName name="Excel_BuiltIn_Print_Titles_18">#REF!</definedName>
    <definedName name="Excel_BuiltIn_Print_Titles_19">#REF!</definedName>
    <definedName name="Excel_BuiltIn_Print_Titles_20">#REF!</definedName>
    <definedName name="Excel_BuiltIn_Print_Titles_21">#REF!</definedName>
    <definedName name="Excel_BuiltIn_Print_Titles_22">#REF!</definedName>
    <definedName name="Excel_BuiltIn_Print_Titles_23">#REF!</definedName>
    <definedName name="Excel_BuiltIn_Print_Titles_24">#REF!</definedName>
    <definedName name="Excel_BuiltIn_Print_Titles_25">#REF!</definedName>
    <definedName name="Excel_BuiltIn_Print_Titles_26">#REF!</definedName>
    <definedName name="Excel_BuiltIn_Print_Titles_4" localSheetId="0">'[2]NEPREDVIDENA GR.DELA'!#REF!</definedName>
    <definedName name="Excel_BuiltIn_Print_Titles_4">'[2]NEPREDVIDENA GR.DELA'!#REF!</definedName>
    <definedName name="Excel_BuiltIn_Print_Titles_7">#REF!</definedName>
    <definedName name="Excel_BuiltIn_Print_Titles_8">#REF!</definedName>
    <definedName name="Excel_BuiltIn_Print_Titles_9">#REF!</definedName>
    <definedName name="FRC">[1]OSNOVA!$B$38</definedName>
    <definedName name="Količina">#REF!</definedName>
    <definedName name="_xlnm.Print_Area" localSheetId="3">'A.GRADBENA DELA-PRIZIDEK'!$A$1:$F$77</definedName>
    <definedName name="_xlnm.Print_Area" localSheetId="4">'B.OBRTNIŠKA DELA-PRIZIDEK'!$A$1:$F$62</definedName>
    <definedName name="_xlnm.Print_Area" localSheetId="5">'C. SANACIJA GREZNICE'!$A$1:$F$17</definedName>
    <definedName name="_xlnm.Print_Area" localSheetId="0">'NASLOV '!$A$1:$I$18</definedName>
    <definedName name="_xlnm.Print_Area" localSheetId="2">REKAPITULACIJA!$A$1:$D$30</definedName>
    <definedName name="_xlnm.Print_Area" localSheetId="1">UVOD!$A$1:$B$48</definedName>
    <definedName name="_xlnm.Print_Titles" localSheetId="3">'A.GRADBENA DELA-PRIZIDEK'!$1:$1</definedName>
    <definedName name="_xlnm.Print_Titles" localSheetId="4">'B.OBRTNIŠKA DELA-PRIZIDEK'!$1:$1</definedName>
    <definedName name="_xlnm.Print_Titles" localSheetId="5">'C. SANACIJA GREZNICE'!$1:$1</definedName>
    <definedName name="Vrfednost">#REF!</definedName>
    <definedName name="Zap.št">#REF!</definedName>
  </definedNames>
  <calcPr calcId="191029"/>
</workbook>
</file>

<file path=xl/calcChain.xml><?xml version="1.0" encoding="utf-8"?>
<calcChain xmlns="http://schemas.openxmlformats.org/spreadsheetml/2006/main">
  <c r="D4" i="3" l="1"/>
  <c r="D11" i="3"/>
  <c r="D25" i="3"/>
  <c r="D24" i="3"/>
  <c r="D26" i="3" l="1"/>
  <c r="D28" i="3" s="1"/>
  <c r="F3" i="12"/>
  <c r="F17" i="12"/>
  <c r="F16" i="12"/>
  <c r="F15" i="12"/>
  <c r="F14" i="12"/>
  <c r="F12" i="12"/>
  <c r="F11" i="12"/>
  <c r="F10" i="12"/>
  <c r="F9" i="12"/>
  <c r="F8" i="12"/>
  <c r="F7" i="12"/>
  <c r="F6" i="12"/>
  <c r="F54" i="5"/>
  <c r="F58" i="5"/>
  <c r="F62" i="5"/>
  <c r="F61" i="5"/>
  <c r="F60" i="5"/>
  <c r="F57" i="5"/>
  <c r="F56" i="5"/>
  <c r="F53" i="5"/>
  <c r="F46" i="5"/>
  <c r="F51" i="5"/>
  <c r="F50" i="5"/>
  <c r="F49" i="5"/>
  <c r="F48" i="5"/>
  <c r="F39" i="5"/>
  <c r="F40" i="5"/>
  <c r="F41" i="5"/>
  <c r="F42" i="5"/>
  <c r="F44" i="5"/>
  <c r="F45" i="5"/>
  <c r="F36" i="5"/>
  <c r="F35" i="5"/>
  <c r="F34" i="5"/>
  <c r="F33" i="5"/>
  <c r="F31" i="5"/>
  <c r="F23" i="5"/>
  <c r="F20" i="5" s="1"/>
  <c r="F22" i="5"/>
  <c r="F3" i="5"/>
  <c r="F69" i="4"/>
  <c r="F70" i="4"/>
  <c r="F71" i="4"/>
  <c r="F72" i="4"/>
  <c r="F73" i="4"/>
  <c r="F74" i="4"/>
  <c r="F75" i="4"/>
  <c r="F76" i="4"/>
  <c r="F77" i="4"/>
  <c r="F67" i="4"/>
  <c r="F66" i="4"/>
  <c r="F65" i="4"/>
  <c r="F64" i="4"/>
  <c r="F62" i="4"/>
  <c r="F61" i="4"/>
  <c r="F60" i="4"/>
  <c r="F58" i="4"/>
  <c r="F57" i="4"/>
  <c r="F56" i="4"/>
  <c r="F55" i="4"/>
  <c r="F53" i="4"/>
  <c r="F52" i="4"/>
  <c r="F51" i="4"/>
  <c r="F50" i="4"/>
  <c r="F49" i="4"/>
  <c r="F48" i="4"/>
  <c r="F46" i="4"/>
  <c r="F45" i="4"/>
  <c r="F44" i="4"/>
  <c r="F43" i="4"/>
  <c r="F42" i="4"/>
  <c r="F41" i="4"/>
  <c r="F40" i="4"/>
  <c r="F39" i="4"/>
  <c r="F38" i="4"/>
  <c r="F37" i="4"/>
  <c r="F36" i="4"/>
  <c r="F35" i="4"/>
  <c r="F34" i="4"/>
  <c r="F32" i="4"/>
  <c r="F31" i="4"/>
  <c r="F30" i="4"/>
  <c r="F29" i="4"/>
  <c r="F28" i="4"/>
  <c r="F27" i="4"/>
  <c r="F26" i="4"/>
  <c r="F25" i="4"/>
  <c r="F24" i="4"/>
  <c r="F21" i="4"/>
  <c r="F20" i="4"/>
  <c r="F18" i="4"/>
  <c r="F17" i="4"/>
  <c r="F16" i="4"/>
  <c r="F15" i="4"/>
  <c r="F14" i="4"/>
  <c r="F13" i="4"/>
  <c r="F10" i="4"/>
  <c r="F9" i="4"/>
  <c r="F8" i="4"/>
  <c r="F7" i="4"/>
  <c r="F6" i="4"/>
  <c r="F5" i="4"/>
  <c r="F3" i="4"/>
  <c r="D30" i="3" l="1"/>
  <c r="D45" i="5"/>
  <c r="D44" i="5"/>
  <c r="D42" i="5"/>
  <c r="D41" i="5"/>
  <c r="D40" i="5"/>
  <c r="D39" i="5"/>
  <c r="D62" i="5"/>
  <c r="D48" i="5"/>
  <c r="F28" i="5"/>
  <c r="F26" i="5" s="1"/>
  <c r="D22" i="5"/>
  <c r="F19" i="5"/>
  <c r="D45" i="4"/>
  <c r="D38" i="4"/>
  <c r="D26" i="4"/>
  <c r="D20" i="4"/>
  <c r="D49" i="4"/>
  <c r="D53" i="4"/>
  <c r="F2" i="12" l="1"/>
  <c r="D36" i="4" l="1"/>
  <c r="D37" i="4"/>
  <c r="F5" i="5"/>
  <c r="D50" i="5"/>
  <c r="F17" i="5" l="1"/>
  <c r="F15" i="5"/>
  <c r="F19" i="4"/>
  <c r="F16" i="5"/>
  <c r="F18" i="5"/>
  <c r="D10" i="3" l="1"/>
  <c r="F6" i="5" l="1"/>
  <c r="F9" i="5"/>
  <c r="F14" i="5" l="1"/>
  <c r="F8" i="5"/>
  <c r="D22" i="3" l="1"/>
  <c r="F59" i="4" l="1"/>
  <c r="D18" i="3" l="1"/>
  <c r="D20" i="3"/>
  <c r="D15" i="3"/>
  <c r="D19" i="3"/>
  <c r="D16" i="3"/>
  <c r="D14" i="3"/>
  <c r="D17" i="3"/>
  <c r="D21" i="3" l="1"/>
  <c r="D23" i="3"/>
  <c r="F12" i="5" l="1"/>
  <c r="F7" i="5" l="1"/>
  <c r="D5" i="3" l="1"/>
  <c r="F13" i="5"/>
  <c r="F10" i="5" s="1"/>
  <c r="D8" i="3" l="1"/>
  <c r="D6" i="3"/>
  <c r="F22" i="4"/>
  <c r="F2" i="5" l="1"/>
  <c r="D12" i="3"/>
  <c r="D13" i="3"/>
  <c r="D9" i="3"/>
  <c r="F2" i="4"/>
  <c r="D7" i="3" l="1"/>
</calcChain>
</file>

<file path=xl/sharedStrings.xml><?xml version="1.0" encoding="utf-8"?>
<sst xmlns="http://schemas.openxmlformats.org/spreadsheetml/2006/main" count="693" uniqueCount="419">
  <si>
    <t>UVOD V PROJEKTANTSKI POPIS DEL</t>
  </si>
  <si>
    <t>1.</t>
  </si>
  <si>
    <t xml:space="preserve">Vsi potrebni varnostni ukrepi in zaščite v smislu Zakona o varnosti in zdravja pri delu ter Pravilnika o listinah za  sredstva pri delu, ki veljajo pri izvajanju navedenih del. </t>
  </si>
  <si>
    <t>2.</t>
  </si>
  <si>
    <t xml:space="preserve">Vsi notranji in zunanji vertikalni in horizontalni transporti do začasnih in stalnih deponij ter vsa pripravljalna, pomožna in zaključna dela pri posameznih postavkah (tudi, če to ni posebej navedeno v posameznih postavkah). </t>
  </si>
  <si>
    <t>3.</t>
  </si>
  <si>
    <t>Rušitveni, odpadni in izkopani material se deponira na deponije, katere morajo imeti upravna dovoljenja za deponiranje posameznih vrst materiala in vsa druga dovoljenja in registracije, ki izhajajo iz zakonodaje, ki pokriva to področje. Ponudnik izbere lokacije posameznih deponij v skladu s tem popisom in v cenah za E.M. upošteva vse stroške deponiranja in transporta. Prikazane količine v tem popisu so v raščenem ali vgrajenem stanju.  Posamezni koeficienti razrahljivosti so upoštevani že v ceni za enoto mere. Pri  cenah za enoto je upoštevati določeno specifičnost lokacije glede na skladiščenje materiala.</t>
  </si>
  <si>
    <t>4.</t>
  </si>
  <si>
    <t>Vgrajeni material mora ustrezati veljavnim normativom in predpisanim standardom, ter ustrezati kvaliteti določeni z veljavno zakonodajo ter projektom. Ponudnik to dokaže s predložitvijo izjav o skladnosti in ustreznih certifikatov pred vgrajevanjem, pridobitev teh listin mora biti vkalkulirana v cenah po enoti.  Projektna dokumentacija v celoti je sestavni del tega popisa.</t>
  </si>
  <si>
    <t>5.</t>
  </si>
  <si>
    <t>V času izdelave objekta morajo biti vsi vgrajeni materiali kot tudi začasno deponiran material na delovišču in skladiščih zaščiteni pred fizičnimi poškodbami, dežjem, mrazom in hudim vetrom ter ostalimi škodljivimi vremenskimi pogoji.</t>
  </si>
  <si>
    <t>6.</t>
  </si>
  <si>
    <t xml:space="preserve">Pri izvajanju objekta je obvezno upoštevati zahteve Elaboratov (ŠPV, akustika ...), ter vse ostale pogoje posameznih soglasodajalcev, izdelovalcev posameznih načrtov in gradbenega dovoljenja v kolikor so bila le-ta izdelana. Pred pričetkom del mora izvajalec dodatno pregledati načrt gradbenih konstrukcij, načrt arhitekture, električnih inštalacij, naprav in opreme in načrt strojnih inštalacij, naprav in opreme in ostale izdelane načrte za predmetni objekt ter morebitne ugotovljene pripombe posredovati investitorju ali nadzorni službi. </t>
  </si>
  <si>
    <t>7.</t>
  </si>
  <si>
    <t xml:space="preserve">V kolikor v projektni dokumentaciji ni detajla, je predlog detajla dolžan izdelati ponudnik - izvajalec in ga predložiti odgovornemu projektantu v potrditev.  </t>
  </si>
  <si>
    <t>8.</t>
  </si>
  <si>
    <t>9.</t>
  </si>
  <si>
    <t>10.</t>
  </si>
  <si>
    <t>Polega navedenega mora biti v cenah posameznih postavk upoštevano tudi sledeče:</t>
  </si>
  <si>
    <t>- vsi splošni in stalni stroški povezani z organizacijo in delom na gradbišču,</t>
  </si>
  <si>
    <t xml:space="preserve">- splošni stroški pristojbin in davkov upravnih organov pri prijavi gradbišča, pridobivanje raznih dovoljenj in soglasij v zvezi z izvedbo </t>
  </si>
  <si>
    <t xml:space="preserve">- ves osnovni in pomožni material, kot npr.: pritrditveni material, vgradnjo zaključnih profilov, pločevin in kotnikov, izdelavo vseh potrebnih podkonstrukcij, dodatnega izsekavanja AB in zidanih sten, ponovnega odpiranja montažnih sten in podobna dela potrebna za vgradnjo posameznega elementa objekta, izdelavo vseh drobnih gradbenih, obrtniških in instalacijskih del ter ostalega četudi to ni neposredno navedeno popisu GOI del, a je kljub temu razvidno iz grafičnih prilog in ostalih prej naštetih sestavnih delov projekta.  </t>
  </si>
  <si>
    <t>- eventuelni stroški povezani s  predstavitvami posameznih predvidenih in vgrajenih materialov investitorju, stroški nastali glede zahtev investitorja o eventuelni faznosti gradnje, prilagajanja terminskega plana izvedbe glede na obstoječe stanje itd.</t>
  </si>
  <si>
    <t>- stroški ureditve, organizacije gradbišča, vodenja gradbišča in izvajanje skupnih ukrepov za zagotavljanje varnosti in zdravja pri delu, imenovanje koordinatorja varstva pri delu, izdelava elaborata varstva pri delu</t>
  </si>
  <si>
    <t>- vse stroške za postavitev gradbišča, gradbiščnih objektov, ureditev začasnih deponij, tekoče vzdrževanje in odstranitev gradbišča; postavitev objekta s poslovnim prostorom vključno z opremo za dve delovni mesti in za skupne operativne sestanke vel. cca 20 m2 za potrebe investitorja, s tekočim vzdrževanjem in čiščenjem</t>
  </si>
  <si>
    <t xml:space="preserve">- vsa pripravljalna, pomožna in zaključna dela, ki pripadajo k posamezni postavki in so potrebna za nemoteno izvajanje del, ter upoštevati velikost parcele ter posledično zaradi tega sprotni dovoz določenega materiala in opreme na delovišče. </t>
  </si>
  <si>
    <t>- vse stroške v zvezi s transporti po javnih poteh in cestah: morebitne odškodnine, morebitne sanacije cestišč zaradi poškodb med gradnjo itd.</t>
  </si>
  <si>
    <t>- Vsi potrebni delovni odri in zaščitne ograje ter razni ukrepi za varno izvedbo posameznih del v skladu z varnostnim načrtom,</t>
  </si>
  <si>
    <t>- ponudnik je dolžan kontrolirati in dopolniti popise in količine s projektom in ni upravičen do dodatnih del, razen v primeru naročila s strani naročnika.</t>
  </si>
  <si>
    <t>- finalno čiščenje prostorov in okolice objekta po končani gradnji</t>
  </si>
  <si>
    <t>11.</t>
  </si>
  <si>
    <t xml:space="preserve">Za vse zaključne materiale, ponudnik izdela vzorce s pomočjo katerih, izgled, teksturo in barvo potrdi odgovorni projektant. </t>
  </si>
  <si>
    <t>12.</t>
  </si>
  <si>
    <t xml:space="preserve">Izvajalec lahko s ponudbo predvidi tudi lastno izvedbo, ki jo mora dati v potrditev odgovornemu projektantu. </t>
  </si>
  <si>
    <t>13.</t>
  </si>
  <si>
    <t xml:space="preserve">Z izdelavo ponudbe se smatra, da si je ponudnik objekt ogledal in v ponudbi upošteval dejansko stanje. </t>
  </si>
  <si>
    <t>14.</t>
  </si>
  <si>
    <t>V fazi izvedbe je potrebno evidentirati vse spremembe nastale med načrtom PZI in dejanskim izvedenim stanjem na objektu. Spremembe  je potrebno zapisati grafično ter jih preveriti in pregledati s strani strokovnega nadzora ter jih v elektronski obliki podati izdelovalcu PID  dokumentacije.</t>
  </si>
  <si>
    <t>15.</t>
  </si>
  <si>
    <t>Izvajalec mora na podlagi zakona o graditvi objektov (Uradni list RS, št. 110/02) pripraviti "Dokazilo o zanesljivosti objekta" z vsemi prilogami ter dokumentacijo predati investitorju oz. uporabniku objekta.</t>
  </si>
  <si>
    <t>16.</t>
  </si>
  <si>
    <t>Izvajalec mora zbrati in pripraviti dokumentacijo navodil za obratovanje in vzdrževanje objekta ter dokumentacijo predati investitorju oz. uporabniku objekta.</t>
  </si>
  <si>
    <t>17.</t>
  </si>
  <si>
    <t>Naveden splošne opombe, pripombe in kriteriji veljajo za celoten popis.</t>
  </si>
  <si>
    <t>REKAPITULACIJA</t>
  </si>
  <si>
    <t>PRIPRAVLJALNA DELA</t>
  </si>
  <si>
    <t>ZEMELJSKA DELA</t>
  </si>
  <si>
    <t>BETONSKA DELA</t>
  </si>
  <si>
    <t>TESARSKA DELA</t>
  </si>
  <si>
    <t>ZIDARSKA DELA</t>
  </si>
  <si>
    <t>KROVSKA DELA</t>
  </si>
  <si>
    <t>KLEPARSKA DELA</t>
  </si>
  <si>
    <t>SKUPAJ VREDNOST DEL brez DDV:</t>
  </si>
  <si>
    <t>DDV</t>
  </si>
  <si>
    <t>SKUPAJ VREDNOST DEL z DDV:</t>
  </si>
  <si>
    <t>Šifra</t>
  </si>
  <si>
    <t>Opis</t>
  </si>
  <si>
    <t>EM</t>
  </si>
  <si>
    <t>Količina</t>
  </si>
  <si>
    <t>Cena</t>
  </si>
  <si>
    <t>Vrednost</t>
  </si>
  <si>
    <t>A.</t>
  </si>
  <si>
    <t>A1.</t>
  </si>
  <si>
    <t>m3</t>
  </si>
  <si>
    <t>m2</t>
  </si>
  <si>
    <t xml:space="preserve">TEMELJNA PLOŠČA; Dobava in vgrajevanje betona C 25/30 v armirane konstrukcije preseka 0,20-0,30 m3/m2-m1. </t>
  </si>
  <si>
    <t>ARMATURA DO 12; Dobava, polaganje in vezanje srednje komplicirane armature S500 B  do fi 12 mm. Količina ocenjena. Obračun po dejansko vgrajeni armaturi po izvlečku armaturnih načrtov.</t>
  </si>
  <si>
    <t>kg</t>
  </si>
  <si>
    <t>ARMATURA NAD 12; Dobava, polaganje in vezanje srednje  komplicirane armature S500 B  nad fi 12 mm.  Količina ocenjena. Obračun po dejansko vgrajeni armaturi po izvlečku armaturnih načrtov.</t>
  </si>
  <si>
    <t>MAR; Dobava, polaganje armaturnih mrež MAR S500 B.  Količina ocenjena. Obračun po dejansko vgrajeni armaturi po izvlečku armaturnih načrtov.</t>
  </si>
  <si>
    <r>
      <rPr>
        <b/>
        <sz val="8"/>
        <rFont val="Calibri"/>
        <family val="2"/>
        <charset val="1"/>
      </rPr>
      <t xml:space="preserve">OPOMBA: 
</t>
    </r>
    <r>
      <rPr>
        <sz val="8"/>
        <rFont val="Calibri"/>
        <family val="2"/>
        <charset val="1"/>
      </rPr>
      <t xml:space="preserve">1. Tesnost in stabilnost opažev mora biti brezpogojno zagotovljena. Opaži za vidne betone morajo biti pripravljeni tako, da so po razopažanju betonske ploskve brez deformacij, gladke oziroma v strukturi določeni s projektom in popolnoma zalite brez gnezd in iztekajočega betona. 
2. Izvajalec jamči za trdnost , varnost  in stabilnost uporabljenih opažev, če ti niso preračunani v posebnem elaboratu. 
3. Varovalni odri, ki služijo varovanju življenja, izvajalcev ter ostalih na gradbišču se za čas izvajanja ne obračunavajo  posebej, ampak jih je potrebno upoštevati v cenah za enoto posameznih postavk, v kolikor to ni v popisu posebej opisano in označeno.
4. Amortizacijsko stopnjo opažev in odrov ne glede na dobo za ves čas gradnje na objektu oziroma posamezne faze pri gradnji tudi takrat, kadar je  v posamezni postavki amortizacija določena.
5. Stroške za morebitne statične presoje stabilnosti, sidranja in preizkuse opažev, delovnih odrov, varovalnih ali pomičnih odrov je vkalkulirati v cene po enoti posameznih postavk.
6. Opaži morajo biti izdelani po merah iz projekta ali posameznih načrtov z vsemi potrebnimi podporami z vodoravno in diagonalno povezavo tako, da so stabilni in vzdržijo vse obtežbe; površine morajo biti čiste in ravne.
7. Vidni opaž se smatra v primeru ko konstrukcija po razopaževanju ostane neometana. Medsebojno veznje opažev se izvede z veznimi elementi skozi distančne cevke. Z natančno izdelavo in tesnjenjem stikov je potrebno zagotoviti nepropustnost opažev za odtekanje vode ali malte betona.
8. Opaži armiranobetonskih sten in ostalih armiranobetonskih konstrukcij se zapirajo šele po montaži podometne inštalacije ali po montaži opažev za utore. 
9. V ceni na enoto morajo biti poleg zgoraj navedenih stroškov, zajeti tudi:
- stroški določeni s opisom v posamezni postavki (opaževanje, razopaževanje, čiščenje opažev ter zlaganje na primernih deponijah skupaj z vsemi transporti in prenosi in pomožnimi deli),
- dobavo lesa in opažnih elemntov, vsega pritrdilnega in pomožnega materiala,
- najemnina, vzdrževanje, prenova opažev, nove opažne plošče za vidne betone, stroški odpisa opreme …
- stroške vseh potrebnih elementov, veznih sredstev, podpor, drobnega materiala, odrov za betoniranje, ograje na raobovih plošč, ….
- tesnila za preprečite iztekanje cementnega mleka med opažnimi ploščami in med opažem in bet. konstrukcijo, tesnenje juvidur cevi,
- izvajalec pripravi opažne načrte in tehnološki načrt opažanja, ki ga da v potrditev projektantu,
- opaži vseh prebojev za vse vrste instalacij. Odprtine v opažu velikosti do 1m2 se ne obračunavajo posebej,
- vse delovne in varovalne odre za delo na višini. Delovni odri morajo biti zgrajeni v skladu s predpisi o varnosti pri delu na visokih odrih in pravilno sidrani na objekt,
- dodatne trikotne letvice na stikih različnih betonaž po detajlu projektanta
- istočasno z izdelavo opažev se vgrajujejo tudi razvodi in doze za instalacije,
- pri opažih za "vidni beton" mora ponudnik zajeti tudi ev.strošek obdelave betona pred slikopleskarskimi deli ter vgradnjo trikotnih letvic 3x3 cm na vseh odprtih robovih ter na konzolnih ploščah za izvedbo odkapa.
</t>
    </r>
  </si>
  <si>
    <t>PREHODI; Dobava, montaža in demontaža opaža prehodov skozi betonski temelj, steno oz. strop debeline do 30 cm, velikosti prehoda do 0,50 m2. Obračun po kosu, ocena.</t>
  </si>
  <si>
    <t>kos</t>
  </si>
  <si>
    <r>
      <rPr>
        <b/>
        <sz val="8"/>
        <rFont val="Calibri"/>
        <family val="2"/>
        <charset val="1"/>
      </rPr>
      <t xml:space="preserve">OPOMBA: 
</t>
    </r>
    <r>
      <rPr>
        <sz val="8"/>
        <rFont val="Calibri"/>
        <family val="2"/>
        <charset val="1"/>
      </rPr>
      <t>1. Zidarska dela se morajo izvajati po določilih veljavnih statičnih predpisov in normativov. Za vse vgrajene materiale se zahteva ustrezne ateste, izjave o skladnosti in poročila.
2. Dopustna odstopanja za pravokotnost , površinsko ravnost in dimenzije gradbenih elementov veljajo določila DIN 18202. 
3. Vsa dela morajo biti izvedena na način, ki omogoča in zagotavlja predpisano varnost, stabilnost in funkcionalnost ter življensko dobo posameznega elementa.
4.  Vse vzidave in zidarske obdelave morajo biti izvršene v skladu s projektom oz. po zahtevah v drugi dokumentaciji.
5. Material za vgrajevanje in obdelavo mora po kvaliteti ustrezati določilom veljavnih tehničnih predpisov, ki se jih dokaže z dokazili o ustreznosti in meritvami.
6. Enotna cena mora zajeti izdelavo vseh potrebnih detajlov in dopolnih del, katera je potrebno izvesti za dokončanje posameznih del, tudi če potrebni detajli in zaključki niso podrobno navedeni in opisani v projektu, in so ta nujna za pravilno funkcioniranje posameznih sistemov in elementov objekta. V cenah za enoto je potrebno upoštevati in vkalkulirati še:
- vsa dela in ukrepe po določilih veljavnih predpisov varstva pri delu,
- vsa potrebna merjenja z določenjem točk, smeri, višin in ravnin, nameščanje in zaščito oznak, vodil itd.,
- dolblejneje oz. drug način priprave ležišča za vgradnjo,
- izvedba po popisu v postavkah, material, vse zunanje in notranje transporte, ter vsa pomožna dela skladno z normativi v gradbeništvu,
- strošek zaščite izvedenih del med posameznimi fazami del (hidroizolacija, estrihi,  polaganje keramike/kamna ter drugih talnih in stenskih oblog) in pri izdelavi horizontalne in vertikalne hidroizolacije obvezno upoštevati in v e.m. vkalkulirati vsa predhodna dela: izdelava zaokrožnic na stikih vertikal in horizontal ipd.,
- zaščito pred mrazom, vročino, dežjem in fizičnih poškodb, posebno za vidne zidove,
- vse delovne in varovalne odre za delo na višini. Delovni odri morajo biti zgrajeni v skladu s predpisi o varnosti pri delu na visokih odrih in pravilno sidrani na objekt,
- čiščenje prostorov, celotne opreme in delovnih naprav po končanih posameznih fazah.
7. Obračun se vrši po dejansko izvedenih količinah po opisu v posameznih postavkah tega opisa, pri čemer se odbijejo odprtine za vrata in okna obenem z vratno in okensko preklado. Pri ometu se posebej obračuna omet sten ter omet špalet dejansko izvedenih površin (ne veljajo norme za odbitek odprtin). V primeru, da je odprtina z zobom, se širina odprtine pri odbitku meri med zobovoma za celo širino zidu.</t>
    </r>
  </si>
  <si>
    <t>m1</t>
  </si>
  <si>
    <t>ur</t>
  </si>
  <si>
    <r>
      <rPr>
        <b/>
        <sz val="8"/>
        <rFont val="Calibri"/>
        <family val="2"/>
        <charset val="1"/>
      </rPr>
      <t xml:space="preserve">OPOMBA:
</t>
    </r>
    <r>
      <rPr>
        <sz val="8"/>
        <rFont val="Calibri"/>
        <family val="2"/>
        <charset val="1"/>
      </rPr>
      <t>1.Pred pričetkom del je izvajalec dolžan preveriti vse količine in dejanske mere na objektu.  Z izvajalcem gradbenih del  se je pravočasno dogovoriti in uskladiti  vgradnjo raznih podlog, ki služijo za kasnejšo montažo elementov. 
2. Izvesti je potrebno izračun pritrdilnih sredstev za dano vetrovno lokacijo z upoštevanjem hitrosti vetra 30m/s.
3. Vse stike in zatesnitve oblikovati tako, da je zagotovljena trajnost za predvideno garancijsko dobo.
4. Izdelati delavniško dokumentacijo – detajle vgrajevanja in dispozicijo pritrdilnih sredstev.
5. Izvedbo del je potrebno koordinirati z izvjalci drugih del.
6. Ponudba mora zajemati: 
- snemanje potrebnih izmer na objektu,
- pregled pripravljenih podlog in fino čiščenje pred pričetkom dela,
- dobavo osnovnega, pritrdilnega in pomožnega materiala, z vsemi transportnimi in manipulativnimi stroški,
- delo v delavnici in na objektu, z vsemi dajatvami,
- prevoz izdelkov in materiala na objekt, z nakladanjem, razkladanjem, skladiščenjem in prenosi do mesta vgraditve,
- čiščenje izdelkov po končanem delu in podobno,
- vse delovne in varovalne odre za delo na višini. Delovni odri morajo biti zgrajeni v skladu s predpisi o varnosti pri delu na visokih odrih in pravilno sidrani na objekt,
- vsa dela in ukrepe po določilih zakona o varstvu pri delu.
7. Obračun del se vrši v merskih enotah, ki so označene v posamezni postavki.
8. Enotna cena mora zajeti izdelavo vseh potrebnih detajlov in dopolnih del, katera je potrebno izvesti za dokončanje posameznih del, tudi če potrebni detajli in zaključki niso podrobno navedeni in opisani v projektu, in so ta nujna za pravilno funkcioniranje posameznih sistemov in elementov objekta.</t>
    </r>
  </si>
  <si>
    <r>
      <rPr>
        <b/>
        <sz val="8"/>
        <rFont val="Calibri"/>
        <family val="2"/>
        <charset val="1"/>
      </rPr>
      <t xml:space="preserve">OPOMBA:
</t>
    </r>
    <r>
      <rPr>
        <sz val="8"/>
        <rFont val="Calibri"/>
        <family val="2"/>
        <charset val="1"/>
      </rPr>
      <t xml:space="preserve">1.Pred pričetkom del je izvajalec dolžan preveriti vse količine in dejanske mere na objektu.  Z izvajalcem gradbenih del  se je pravočasno dogovoriti in uskladiti  vgradnjo raznih podlog, ki služijo za kasnejšo montažo elementov. 
2. Izvesti je potrebno izračun pritrdilnih sredstev za dano vetrovno lokacijo z upoštevanjem hitrosti vetra 30m/s.
3. Vse stike in zatesnitve oblikovati tako, da je zagotovljena trajnost za predvideno garancijsko dobo.
4. Izdelati delavniško dokumentacijo – detajle pritrjavanja obrob in dispozicijo pritrdilnih sredstev.
5. Vgradnjo kleparskih elementov je potrebno koordinirati z izvjalci drugih del.
6. Ponudba mora zajemati: 
- snemanje potrebnih izmer na objektu,
- pregled pripravljenih podlog in fino čiščenje pred pričetkom dela,
- dobavo in polaganje enega ločilnega sloja npr. strešne lepenke pod pločevinastimi oblogami na opeki, malti in betonu,
- zatesnitev vseh stikov,
- dobavo osnovnega, pritrdilnega in pomožnega materiala, z vsemi transportnimi in manipulativnimi stroški,
- delo v delavnici in na objektu, z vsemi dajatvami,
- prevoz izdelkov in materiala na objekt, z nakladanjem, razkladanjem, skladiščenjem in prenosi do mesta vgraditve,
- čiščenje izdelkov po končanem delu in podobno,
- vse delovne in varovalne odre za delo na višini. Delovni odri morajo biti zgrajeni v skladu s predpisi o varnosti pri delu na visokih odrih in pravilno sidrani na objekt,
- vsa dela in ukrepe po določilih zakona o varstvu pri delu.
7. Obračun del se vrši v merskih enotah, ki so označene v posamezni postavki.
8. Enotna cena mora zajeti izdelavo vseh potrebnih detajlov in dopolnih del, katera je potrebno izvesti za dokončanje posameznih del, tudi če potrebni detajli in zaključki niso podrobno navedeni in opisani v projektu, in so ta nujna za pravilno funkcioniranje posameznih sistemov in elementov objekta.
</t>
    </r>
    <r>
      <rPr>
        <b/>
        <sz val="8"/>
        <rFont val="Calibri"/>
        <family val="2"/>
        <charset val="1"/>
      </rPr>
      <t>9. Vsi kleparski izdelki so iz jeklene pocinkane barvane pločevine deb. 0,60 mm, nosilna podkonstrukcija, kljuke in objemke so prav tako iz pocinkanega in barvanega železa.</t>
    </r>
  </si>
  <si>
    <t>ŠifrB</t>
  </si>
  <si>
    <r>
      <rPr>
        <b/>
        <sz val="8"/>
        <rFont val="Calibri"/>
        <family val="2"/>
        <charset val="1"/>
      </rPr>
      <t xml:space="preserve">SPLOŠNA OPOMBA: 
</t>
    </r>
    <r>
      <rPr>
        <sz val="8"/>
        <rFont val="Calibri"/>
        <family val="2"/>
        <charset val="1"/>
      </rPr>
      <t>V ceno po enoti je potrebno vključiti vsa pomožna dela, ki jih je potrebno izvesti, kot npr.:
1. Pred izvajanjem je potrebno preveriti/zakoličiti obstoječe podzemne komunalne vode,
2. Vse elemente zunanje ureditve je potrebno v naprej geodetsko zakoličiti, tako višinsko in smerno, ter izvesti zavarovanje zakoličbe z izdelavo gradbenih profilov,</t>
    </r>
  </si>
  <si>
    <t>UREDITEV GRADBIŠČA; Stroški priprave gradbišča, ki presegajo običajne stroške organizacije gradbišča (na primer: ograditev gradbišča, gradbiščni priključek elektrike in vode, izvedba dostopne ceste,...).Te stroške je pred podpisom pogodbe točno definirati in jih mora pred podpisom gradbene pogodbe potrditi investitor ali njegov nadzornik. Ocena-obračun po dejanskih stroških!</t>
  </si>
  <si>
    <t>kpl</t>
  </si>
  <si>
    <t>GRADBENI PROFILI; Izdelava, postavitev in demontaža gradbenih profilov za izkop gradbene jame in prenos višin in kot objekta na profile z uporabo merilnega instrumenta</t>
  </si>
  <si>
    <r>
      <t>Posamezni materiali, ki so v popisu navedeni z imenom ali tipom so za ponudnika obvezni! Materiali, ki so opremljeni s citatom: "(npr.:___)" za ponudnika niso obvezni! Ponudnik lahko ponuja druge artikle, material in opremo, vendar samo pod pogojem, da izpolnjuje navedene kriterije, parametre in lastnosti, ki se v posamezni postavki ali splošni opombi od določenega artikla, opreme ali materiala zahtevajo</t>
    </r>
    <r>
      <rPr>
        <u/>
        <sz val="10"/>
        <color rgb="FF000000"/>
        <rFont val="Calibri"/>
        <family val="2"/>
        <charset val="1"/>
      </rPr>
      <t xml:space="preserve"> in če jih predhodno pisno potrdi projektant arhitekture!</t>
    </r>
  </si>
  <si>
    <t xml:space="preserve">Vsebina popisa je izdelana na podlagi trenutno veljavnih predpisov in standardov. Količine so izračunane z računalniškim programom (ne upošteva GNG norm) in veljajo v nadaljevanju tudi kot kriterij za obračun posameznih količin! </t>
  </si>
  <si>
    <t xml:space="preserve"> </t>
  </si>
  <si>
    <t/>
  </si>
  <si>
    <t xml:space="preserve">Investitor:     </t>
  </si>
  <si>
    <t xml:space="preserve">Objekt:        </t>
  </si>
  <si>
    <t>Lokacija:</t>
  </si>
  <si>
    <t>Vrsta del:</t>
  </si>
  <si>
    <t xml:space="preserve">Štev. proj.:    </t>
  </si>
  <si>
    <t>Datum:</t>
  </si>
  <si>
    <t>PREMIČNI ODRI; Dobava, montaža in večkratna prestavitev premičnih delovnih odrov na kovinskih stolicah višine do 2m. Obračuna se 1x tlorisna površina notranjih prostorov.</t>
  </si>
  <si>
    <t xml:space="preserve">Projekt:        </t>
  </si>
  <si>
    <t>A.01.</t>
  </si>
  <si>
    <t>A.01</t>
  </si>
  <si>
    <t>A.02</t>
  </si>
  <si>
    <t>A.03</t>
  </si>
  <si>
    <t>A.04</t>
  </si>
  <si>
    <t>A.05</t>
  </si>
  <si>
    <t>A.01.00</t>
  </si>
  <si>
    <t>A.01.01</t>
  </si>
  <si>
    <t>A.01.02</t>
  </si>
  <si>
    <t>A.01.03</t>
  </si>
  <si>
    <t>A.02.</t>
  </si>
  <si>
    <t>A.02.00</t>
  </si>
  <si>
    <t>A.03.</t>
  </si>
  <si>
    <t>A.03.00</t>
  </si>
  <si>
    <t>A.03.01</t>
  </si>
  <si>
    <t>A.03.04</t>
  </si>
  <si>
    <t>A.03.06</t>
  </si>
  <si>
    <t>A.03.08</t>
  </si>
  <si>
    <t>A.04.</t>
  </si>
  <si>
    <t>A.04.00</t>
  </si>
  <si>
    <t>A.04.01</t>
  </si>
  <si>
    <t>A.04.02</t>
  </si>
  <si>
    <t>A.04.03</t>
  </si>
  <si>
    <t>A.04.04</t>
  </si>
  <si>
    <t>A.04.05</t>
  </si>
  <si>
    <t>A.04.06</t>
  </si>
  <si>
    <t>A.04.07</t>
  </si>
  <si>
    <t>A.04.08</t>
  </si>
  <si>
    <t>A.04.09</t>
  </si>
  <si>
    <t>A.04.10</t>
  </si>
  <si>
    <t>A.04.11</t>
  </si>
  <si>
    <t>A.04.12</t>
  </si>
  <si>
    <t>A.05.</t>
  </si>
  <si>
    <t>A.05.00</t>
  </si>
  <si>
    <t>A.05.01</t>
  </si>
  <si>
    <t>B.</t>
  </si>
  <si>
    <t>B.01</t>
  </si>
  <si>
    <t>B.01.00</t>
  </si>
  <si>
    <t>B.01.01</t>
  </si>
  <si>
    <t>B.02</t>
  </si>
  <si>
    <t>B.02.00</t>
  </si>
  <si>
    <t>B.02.01</t>
  </si>
  <si>
    <t>D.</t>
  </si>
  <si>
    <t>ZAKOLIČBA; Zakoličba objekta opravljena s strani popoblaščenega geodeta vključno z izdelavo zapisnika o zakoličbi. Izvajalec zakoličbe je v okviru storitve dolžan izvesti vse predpisane postopke vključno z obvestilom občini o datumu zakoličbe,…</t>
  </si>
  <si>
    <t>Namembnost in uporabna površina prostorov</t>
  </si>
  <si>
    <t>Etaža</t>
  </si>
  <si>
    <t>Št.prostora</t>
  </si>
  <si>
    <t>Ime prostora</t>
  </si>
  <si>
    <t>Kategorija</t>
  </si>
  <si>
    <t>Tip tlaka</t>
  </si>
  <si>
    <t>Tip Stropa</t>
  </si>
  <si>
    <t>Površina</t>
  </si>
  <si>
    <t>Net Volume</t>
  </si>
  <si>
    <t xml:space="preserve"> klet</t>
  </si>
  <si>
    <t>garaža</t>
  </si>
  <si>
    <t>03  kletni prostori</t>
  </si>
  <si>
    <t>keramika</t>
  </si>
  <si>
    <t>beton</t>
  </si>
  <si>
    <t>hodnik</t>
  </si>
  <si>
    <t>stopnišče</t>
  </si>
  <si>
    <t>02 stanovanje 2</t>
  </si>
  <si>
    <t>WC KLET</t>
  </si>
  <si>
    <t>shramba</t>
  </si>
  <si>
    <t>vinoteka</t>
  </si>
  <si>
    <t>nadstrešek</t>
  </si>
  <si>
    <t>pritličje</t>
  </si>
  <si>
    <t>nadstrešek vhod 1</t>
  </si>
  <si>
    <t>01 stanovanje 1</t>
  </si>
  <si>
    <t>gips</t>
  </si>
  <si>
    <t>dnevni del</t>
  </si>
  <si>
    <t>kabinet</t>
  </si>
  <si>
    <t>utility</t>
  </si>
  <si>
    <t>garderoba</t>
  </si>
  <si>
    <t>wc</t>
  </si>
  <si>
    <t>nadstrešek b1</t>
  </si>
  <si>
    <t>nadstrešek vhod 2</t>
  </si>
  <si>
    <t>vetrolov</t>
  </si>
  <si>
    <t>nadstrešeb2</t>
  </si>
  <si>
    <t>silikon</t>
  </si>
  <si>
    <t>nadstropje</t>
  </si>
  <si>
    <t>kopalnica</t>
  </si>
  <si>
    <t>kopalnica2</t>
  </si>
  <si>
    <t>soba</t>
  </si>
  <si>
    <t>balkon</t>
  </si>
  <si>
    <t>balkon2</t>
  </si>
  <si>
    <t>gotovi parket</t>
  </si>
  <si>
    <t>skupaj</t>
  </si>
  <si>
    <t>B.02.02</t>
  </si>
  <si>
    <t>B.02.03</t>
  </si>
  <si>
    <t>B.02.04</t>
  </si>
  <si>
    <t>A.05.02</t>
  </si>
  <si>
    <t>A.05.03</t>
  </si>
  <si>
    <t>A.05.04</t>
  </si>
  <si>
    <t>A.05.05</t>
  </si>
  <si>
    <t>A.05.06</t>
  </si>
  <si>
    <t>A.05.07</t>
  </si>
  <si>
    <t>A.05.09</t>
  </si>
  <si>
    <t>A.05.10</t>
  </si>
  <si>
    <t>A.05.11</t>
  </si>
  <si>
    <t>A.05.13</t>
  </si>
  <si>
    <t>GRADBENO OBRTNIŠKA DELA</t>
  </si>
  <si>
    <t>A.05.08</t>
  </si>
  <si>
    <t>A.05.12</t>
  </si>
  <si>
    <t>ČIŠČENJE; Čiščenje prostorov med gradnjo ter finalno čiščenje po končanih delih s čiščenjem oken in vrat ter vseh oblog. Obračun 1x neto tlorisne površine.</t>
  </si>
  <si>
    <t>NEPREDVIDENA DELA; Razna nepredvidena dela in pomoč instalaterjem. Obračun po porabljenem času in materialu z vpisom v grad.dnevnik. Količina ocenjena.</t>
  </si>
  <si>
    <t>PK delavec</t>
  </si>
  <si>
    <t>KV delavec</t>
  </si>
  <si>
    <t>Material</t>
  </si>
  <si>
    <t>eur</t>
  </si>
  <si>
    <t>- utor preseka 12/12cm</t>
  </si>
  <si>
    <t>- utor preseka 6/6cm</t>
  </si>
  <si>
    <t>- utor preseka 3/3cm</t>
  </si>
  <si>
    <t>B.03</t>
  </si>
  <si>
    <t>FASADERSKA DELA</t>
  </si>
  <si>
    <t>B.03.00</t>
  </si>
  <si>
    <t>B.03.01</t>
  </si>
  <si>
    <t>B.04</t>
  </si>
  <si>
    <t>KLJUČAVNIČARSKA DELA</t>
  </si>
  <si>
    <t>B.04.00</t>
  </si>
  <si>
    <t>B.05</t>
  </si>
  <si>
    <t>SUHOMONTAŽNA DELA</t>
  </si>
  <si>
    <t>B.05.00</t>
  </si>
  <si>
    <r>
      <rPr>
        <b/>
        <sz val="8"/>
        <rFont val="Calibri"/>
        <family val="2"/>
        <charset val="1"/>
      </rPr>
      <t xml:space="preserve">OPOMBA:
</t>
    </r>
    <r>
      <rPr>
        <sz val="8"/>
        <rFont val="Calibri"/>
        <family val="2"/>
        <charset val="1"/>
      </rPr>
      <t>Pred pričetkom del je izvajalec dolžan preveriti vse količine in dejanske mere na objektu.  Z izvajalcem gradbenih del  se je pravočasno dogovoriti in uskladiti  vgradnjo raznih podlog, ki služijo za kasnejšo montažo elementov. Pri izvajanju montažnih del je upoštevati vsa pripravljalna, pomožna in zaključna dela ter vsa navodila in parametre za pravilno vgradnjo izbranega sistema. Hkrati je potrebno tudi upoštevati:
1. Stroške  za morebitne statične presoje stabilnosti, sidranja in razpone posameznih plošč je vkalkulirati v cene po enoti posameznih postavk.
2. Stikovanje med posameznimi ploščami mora biti ravno in  gladko, medsebojni stiki rezani pod kotom in bandažirani v skladu s pravili stroke: pred polaganjem mrežice in po polaganju mrežice. Prehodi med  vrstami materiala morajo biti ostri in pod pravim kotom, razen če ni s projektom drugače določeno.
3. Pri izdelavi oblog, sten in stropov se uporablja enovit in originalen material samo enega proizvajalca v skladu s predpisano garancijo in navodili poljubnega proizvajalca, kot na primer Knauf (ali enakovredno).
4. Enakovrednost: V kolikor pri posameznih pozicijah ni drugače določeno, veljajo kot kriteriji enakovrednosti značilnih navedenih izvedb vse tehnične specifikacije, ki so opisane, zlasti tudi konstruktivna sestava in tehnične lastnosti posameznih delov konstrukcije in skupne konstrukcije kakor tudi posebne lastnosti, ki so podane v tehnični dokumentaciji proizvajalca značilnih navedenih proizvodov.Če se ponuja enakovredna izvedba, je potrebno na primerjalni listi prikazati tehnične specifikacije vseh ponujenih sistemov.
5. Višine sten: Če višine niso navedene, se pri kalkulaciji upoštevajo višine sten do 3,20 m, ob upoštevanju morebitnih konstruktivnih dodatnih ukrepov. Za težavnost nad 3,20 m se obračuna doplačilo.
6. Stiki stene s sosednjimi gradbenimi elementi: V enotni ceni je treba vkalkulirati togi stik profilov s tesnilnim trakom s steno, stropom in tlemi v skladu z standardom.
7. Način obračunavanja: Obračun izrezov: Izrezi v ploščah vključno z zapiranjem instalacijskih in vgradnih delov, ki so zmontirani pred montažo obloge, se ne zaračunajo posebej, v kolikor zanje ni potrebna ojačitev konstrukcije. Delovna prekinitev: Delovne prekinitve za instalacijska dela po oblaganju ene strani so vključena v osnovno ceno. Obračun odprtin: Izdelava robov pri odprtinah za podboje, okvirje in okenske špalete do velikosti odprtine 2,5 m2 se ne obračuna posebej, zato se odprtina ne odbije. Pri velikosti odprtine nad 2,5 m2 se odprtina odbije, izdelava roba odprtine pa posebej obračuna. Prestavitev podbojev ali okvirjev ali izdelava okenskih špalet z mavčnimi ploščami se zaračuna posebej.
8. Odri: V osnovni ceni je vkalkuliran delovni oder do delovne višine 3,2 m. Delovna višina se meri od zgornjega roba tal do spodnjega roba tistega dela stropa, na katerega je pritrjena podkonstrukcija (obešala) stropa. Če ni drugače navedeno, je pri poševnih površinah vkalkuliran v osnovni ceni nagib (razmerje med višino in vodoravno projekcijo) do 5 %.
9. Podkonstrukcija oblog: Podkonstrukcija oblog vodoravnih stropnih površin, poševnih stenskih ali stropnih površin ali navpičnih površin se s profili iz jeklene pločevine in z do 10 cm prestavljivimi pritrdili montira neposredno na nosilno podlago. V osnovni ceni podkonstrukcije je vkalkulirana montaža vodoravnih, poševnih ali navpičnih oblog, pri katerih znaša razmak podlage do notranje površine obloge do 10 cm. Višina obešanja: Obešalna višina do 50 cm je vkalkulirana v osnovni ceni. Obešalna višina se meri od spodnjega roba nosilnega stropa do spodnjega roba gotovega obešenega stropa.
10. V ceni upoštevati poleg nabave, dobave in montaže še vse transporte do mesta vgradnje-montaže, ter vse potrebne izreze v mavčnih ploščah za instalacije, obdelavo stikov z bandažiranjem in vogalov z Alu kotniki z izravnavo.</t>
    </r>
  </si>
  <si>
    <t>B.06</t>
  </si>
  <si>
    <t>NOTRANJE STAVBNO POHIŠTVO</t>
  </si>
  <si>
    <t>B.07</t>
  </si>
  <si>
    <t>ZUNANJE STAVBNO POHIŠTVO</t>
  </si>
  <si>
    <t>B.07.00</t>
  </si>
  <si>
    <t>B.07.01</t>
  </si>
  <si>
    <t>B.07.02</t>
  </si>
  <si>
    <t>B.08</t>
  </si>
  <si>
    <t>B.08.00</t>
  </si>
  <si>
    <t>B.08.01</t>
  </si>
  <si>
    <t>B.09</t>
  </si>
  <si>
    <t>B.09.00</t>
  </si>
  <si>
    <r>
      <rPr>
        <b/>
        <sz val="8"/>
        <rFont val="Calibri"/>
        <family val="2"/>
        <charset val="1"/>
      </rPr>
      <t xml:space="preserve">OPOMBA:
</t>
    </r>
    <r>
      <rPr>
        <sz val="8"/>
        <rFont val="Calibri"/>
        <family val="2"/>
        <charset val="1"/>
      </rPr>
      <t>1.Pred pričetkom del je izvajalec dolžan preveriti vse količine in dejanske mere na objektu.  Z izvajalcem gradbenih del  se je pravočasno dogovoriti in uskladiti  vgradnjo raznih podlog, ki služijo za kasnejšo montažo elementov. 
2. Pri izdelavi ponudbe je potrebno upoštevati zadnje veljavne sheme projektanta iz katerih so razvidne dimenzije, opis posameznih elementov.
3. V ceni upoštevati vsa pripravljalna dela (zaščita pred poškodovanjem in zaprašenjem opreme in konstrukcije, priprava odprtine,...), dela za kompletno izvedbo po popisu posamezne postavke z montažo in vsemi potrebnimi pomožnimi deli ter vsem potrebnim pritdilnim, tesnilnim in ostalim drobnim materialom in pokrivnimi letvicami, ter čiščenjem in odvoz odpadkov. V cenah je potrebno zajeti tudi eventuelno uporabo delovnih odrov.
4. Material poljubnega proizvajalca mora biti potrjen z ustreznim certifikatom o skladnosti; pred izdelavo nadzor oziroma projektant potrdi detajle in način izvedbe! Pred izdelavo mora izvajalec OBVEZNO preveriti in uskladiti dejansko stanje.  
5. Ponudba mora zajemati: 
- snemanje potrebnih izmer na objektu,
- pregled pripravljenih podlog in fino čiščenje pred pričetkom dela,
- dobavo osnovnega, pritrdilnega in pomožnega materiala, z vsemi transportnimi in manipulativnimi stroški,
- delo v delavnici in na objektu, z vsemi dajatvami,
- prevoz izdelkov in materiala na objekt, z nakladanjem, razkladanjem, skladiščenjem in prenosi do mesta vgraditve,
- čiščenje izdelkov po končanem delu in podobno,
- vse delovne in varovalne odre za delo na višini. Delovni odri morajo biti zgrajeni v skladu s predpisi o varnosti pri delu na visokih odrih in pravilno sidrani na objekt,
- vsa dela in ukrepe po določilih zakona o varstvu pri delu.
Dobava in montaža izdelkov, izdelanih po detajlu-shemi in opisu projektanta:</t>
    </r>
  </si>
  <si>
    <t>B.09.01</t>
  </si>
  <si>
    <t>B.10</t>
  </si>
  <si>
    <t>KAMNOSEŠKA DELA</t>
  </si>
  <si>
    <t>B.10.00</t>
  </si>
  <si>
    <t>B.11</t>
  </si>
  <si>
    <t>KERAMIČARSKA DELA</t>
  </si>
  <si>
    <t>B.11.00</t>
  </si>
  <si>
    <r>
      <rPr>
        <b/>
        <sz val="8"/>
        <rFont val="Calibri"/>
        <family val="2"/>
        <charset val="1"/>
      </rPr>
      <t xml:space="preserve">OPOMBA:
</t>
    </r>
    <r>
      <rPr>
        <sz val="8"/>
        <rFont val="Calibri"/>
        <family val="2"/>
        <charset val="1"/>
      </rPr>
      <t>1. Splošna določila veljavna v RS, mora izvajalec del upoštevati v ponudbi in pri izvajanju del. Dela je potrebno izvajati po določilih veljavnih tehničnih predpisih za izvajanje. Vsi materiali za vgradnjo morajo biti ustrezno certificirani skladno z zakonom o gradbenih proizvodih in morajo ustrezati merodajnim standardom SIST in EN.  - Ves vgrajeni material mora imeti vstrezne ates, kvaliteta materialov morajo ustrezati zahtevam iz projekta.
2. Pred polaganjem izvajalec skupaj z nadzorom in projektantom pregleda površine oblaganja in določi lokacije oblaganja sten in tlaka. Izvajalec mora predhodno zagotoviti vzorce keramike, način, smer in vzorec polaganja, ki jih potrdi odgovorni projektant arhitekture.
3. Z glavnim izvajalcem se je pravočasno dogovoriti in uskladiti izvajanje del.
4. Pri izvajanju keramičarskih del je upoštevati vsa pripravljalna dela, pomožna dela zaključna dela po opisu v posamezni postavki.
5. Pred polaganjem keramike na stene je predhodno pregledati stene in izvesti potrebna preddela; obstoječi oplesk odstraniti, pregledati ravnost sten, 
6. Pred polaganjem talne keramike v lepilno malto v kopalnicah, kjer je izvedena hidroizolacija, je preveriti stanje omenjene hidroizolacije, pri polaganju pa dela izvajati tako, da se le-ta ne poškoduje.
7. Polaganje keramike ob vodovodnih in elektro priključkih izvesti, tako da so stiki pokriti s rozetami.
8. Izvajalec mora zagotoviti dodatno keramiko za morebitno menjavo v času uporabe objekta (1-3% površine).
9. Cena na enoto mora poleg zgoraj navedenega zajeti tudi:
-  dobavo vsega materjala z vsemi transporti in manipulativnimi stroški: keramične ploščice, materjal za malte,
- lepilo za keramiko, masa za stičenje,
- nizkostenske obrobe talne keramike, izdelane iz enake keramike,
- obdelave zunanjih robov s PVC/ALU vogalniki,
- izvedbo dilatacij v keramiki z namenskimi kovinskimi elementi
- obdelavo špalet pri okenskih in vratnih odprtinah
- prevoz izdelkov na objekt, z nakladanjem, razkladanjem, skladiščenjem in prenosi do mesta vgraditve,
- čiščenje prostorov in izdelkov po opravljenem delu in zaščita do predaje naročniku.
10. Obračun se izvede po merskih enotah v posamezni postavki, in sicer dejansko izvedenimi količinami (brez dodatkov za obdelavo ob odprtinah - zajeto v ceni). Obloga špalet odprtin se obračuna posebej. Izvajalec je obvezan opraviti predhodne izmere površin.</t>
    </r>
  </si>
  <si>
    <t>B.11.01</t>
  </si>
  <si>
    <t>B.11.02</t>
  </si>
  <si>
    <t>B.12</t>
  </si>
  <si>
    <t>SLIKOPLESKARSKA DELA</t>
  </si>
  <si>
    <t>B.12.00</t>
  </si>
  <si>
    <r>
      <rPr>
        <b/>
        <sz val="9"/>
        <rFont val="Calibri"/>
        <family val="2"/>
        <charset val="1"/>
      </rPr>
      <t xml:space="preserve">OPOMBA:
</t>
    </r>
    <r>
      <rPr>
        <sz val="9"/>
        <rFont val="Calibri"/>
        <family val="2"/>
        <charset val="1"/>
      </rPr>
      <t xml:space="preserve">1. Pred pričetkom del je izvajalec dolžan preveriti vse količine in dejanske mere na objektu.  Z izvajalcem gradbenih del  se je pravočasno dogovoriti za usklajeno delo z drugimi obrtniki. 
2. V ceno vključiti zaščito stavbenega pohištva, tlakov, in opreme ter upoštevati vsa pripravljalna, pomožna in zaključna dela. V ceni je upoštevati vse zaščite pri slikanju ali pleskanju med posameznimi različnimi nanosi barv: bandažni trak, začasno odstranjevanje in ponovno nameščanje, zaščito lesenih delov, zidnih površin, ipd.
3. Delovni odri, ki služijo varovanju življenja, izvajalcev ter ostalih na gradbišču in niso posebej navedena v tem popisu (glej tesarska dela - opaži in odri) se za čas izvajanja ne obračunavajo  posebej, ampak jih je potrebno upoštevati v cenah za enoto posameznih postavk, v kolikor to ni v popisu posebej opisano in označeno. 
4. Na  opleskanih površinah se ne smejo poznati sledovi od slikopleskarskega orodja, barvni ton mora biti enoten. Pred pričetkom je predhodno pregledati delovno površino in izvesti potrebna preddela; površine očistiti od emulzij, premazov opažev in mastnih deležev, pregledati niveleto površin in pomeriti stopnjo vlage. 
5. Pleskanje instalacijskih napeljav ni upoštevano v tem popisu! </t>
    </r>
  </si>
  <si>
    <t>B.12.01</t>
  </si>
  <si>
    <t>B.12.02</t>
  </si>
  <si>
    <r>
      <t>TAMPONSKA POSTELJICA; Dobava in vgrajevanje kamnitega materiala za tamponsko posteljico pod objektom z razgrinjanjem in utrjevanjem v plasteh do dinamičnega modula Evd</t>
    </r>
    <r>
      <rPr>
        <vertAlign val="subscript"/>
        <sz val="11"/>
        <rFont val="Calibri"/>
        <family val="2"/>
        <charset val="238"/>
      </rPr>
      <t>min</t>
    </r>
    <r>
      <rPr>
        <sz val="11"/>
        <rFont val="Calibri"/>
        <family val="2"/>
        <charset val="1"/>
      </rPr>
      <t xml:space="preserve"> 45 MPa. Sloj debeline 30cm. </t>
    </r>
  </si>
  <si>
    <t>A.03.07</t>
  </si>
  <si>
    <t>B.07.03</t>
  </si>
  <si>
    <r>
      <t xml:space="preserve">OPOMBA:
</t>
    </r>
    <r>
      <rPr>
        <sz val="8"/>
        <rFont val="Calibri"/>
        <family val="2"/>
        <charset val="238"/>
      </rPr>
      <t xml:space="preserve">1.Pred pričetkom del je izvajalec dolžan preveriti vse količine in dejanske mere na objektu.  Z izvajalcem gradbenih del  se je pravočasno dogovoriti in uskladiti  vgradnjo raznih podlog, ki služijo za kasnejšo montažo elementov. 
2. Pri izdelavi ponudbe je potrebno upoštevati zadnje veljavne sheme projektanta iz katerih so razvidne dimenzije, opis posameznih elementov.
3. V ceni upoštevati vsa pripravljalna dela (zaščita pred poškodovanjem in zaprašenjem opreme in konstrukcije, priprava odprtine,...), dela za kompletno izvedbo po popisu posamezne postavke z montažo in vsemi potrebnimi pomožnimi deli ter vsem potrebnim pritdilnim, tesnilnim in ostalim drobnim materialom in pokrivnimi letvicami, ter čiščenjem in odvoz odpadkov. V cenah je potrebno zajeti tudi eventuelno uporabo delovnih odrov.
4. Stavbno pohištvo poljubnega proizvajalca z ustreznim certifikatom o skladnosti; pred izdelavo nadzor oziroma projektant potrdi detajle in način izvedbe! Pred izdelavo pohištva mora zato izvajalec OBVEZNO preveriti in uskladiti dejansko stanje.  
5. Po končani gradnji, pred prevzemom del se izdelke pregleda, nastavi okovje, počisti pripire elementov z odpiranjem in odstrani zaščito.
6. Ponudba mora zajemati: 
- snemanje potrebnih izmer na objektu,
- pregled pripravljenih podlog in fino čiščenje pred pričetkom dela,
- dobavo osnovnega, pritrdilnega in pomožnega materiala, z vsemi transportnimi in manipulativnimi stroški,
- delo v delavnici in na objektu, z vsemi dajatvami,
- prevoz izdelkov in materiala na objekt, z nakladanjem, razkladanjem, skladiščenjem in prenosi do mesta vgraditve,
- čiščenje izdelkov po končanem delu in podobno,
- vse delovne in varovalne odre za delo na višini. Delovni odri morajo biti zgrajeni v skladu s predpisi o varnosti pri delu na visokih odrih in pravilno sidrani na objekt,
- vsa dela in ukrepe po določilih zakona o varstvu pri delu.
</t>
    </r>
    <r>
      <rPr>
        <b/>
        <sz val="8"/>
        <rFont val="Calibri"/>
        <family val="2"/>
        <charset val="238"/>
      </rPr>
      <t>Dobava in montaža oken in vrat, izdelanih po detajlu-shemi in opisu projektanta:</t>
    </r>
  </si>
  <si>
    <t>B.01.02</t>
  </si>
  <si>
    <t>B.03.02</t>
  </si>
  <si>
    <r>
      <t xml:space="preserve">SPLOŠNA OPOMBA: 
</t>
    </r>
    <r>
      <rPr>
        <sz val="8"/>
        <rFont val="Calibri"/>
        <family val="2"/>
        <charset val="1"/>
      </rPr>
      <t>1. Pred začetkom izvajanja pogodbenih del mora izvajalec predložiti tehnološki elaborat s tehnologijo gradnje, katerega mora potrditi projektant in investitor.
2. Izvajalec mora za vgradnjo armature upoštevati vsa pripadajoča montažna dela, ki so potrebna za montažo statične in konstruktivne armature.
3. Kot vidne konstrukcije se smatrajo vse tiste konstrukcije iz betona, ki ostanejo po izdelavi neometane. V vidne konstrukcije je potrebno vgrajevati enako kvaliteto mešanice betona in enako kvaliteto cementa istega proizvajalca.
4. Dopustna odstopanja za pravokotnost, površinsko ravnost in dimenzije gradbenih elementov veljajo določila DIN 18202. 
5. Ves beton na objektu je neometan. Stene in stropovi so kitani in barvani, ali obloženi z mavčnimi ploščami.
6. Za obliko in mesto ev. delovne rege ali prekinitve betoniranja se je potrebno predhodno dogovoriti s projektantom statike.
7. Betonska armatura mora biti obdelana v skladu z veljavninimi predpisi v kvaliteti predpisani v statičnem računu in izdelana točno po armaturnih načrtih. Pritrjena mora biti tako, da ostane med betoniranjem v zahtevanem položaju.
8. Za izvajalca del so merodajne tlačne trdnosti betonov navedene v postavkah oziroma v statičnem računu in armaturnih načrtih. V primeru neskladnosti velja tolmačenje projektanta statike.
9. V ceni na enoto morajo biti poleg zgoraj navedeni stroški, zajeti tudi:
-  dela in ukrepe po določilih veljavnih predpisov varstva pri delu,
- dobava vsega potrebnega materiala z vsemi transporti in manipulativnimi stroški ter ustreznim skladiščenjem in transporti do mesta vgradnje,
- čiščenje in močenje opažev neposredno pred pričetkom betoniranja, 
- čiščenje betonskega železa od blata, maščob in rje, ki se lušči, postavljanje podložk in začasno vezanje armature k opažu,
- manjša popravila opažev med betoniranjem,
- vmetavanje betona v opaže ter premeščenje lijaka ali transportne cevi med betoniranjem,
- zgoščevanje betona,
- nega betona; močenje, zaščita pred mrazom, soncem, vetrom, tresljaji itd.,
- kontrolirati, da so vsa sidra, škatle, vložki, doze, cevi in podobnona predvidenih mestih,
- čiščenje gradbišča, objekta in konstrukcijskih elemntov zaradi betoniranja,
- vse delovne in varovalne odre za delo na višini. Delovni odri morajo biti zgrajeni v skladu s predpisi o varnosti pri delu na visokih odrih in pravilno sidrani na objekt, (npr. sistemski odri na visokostenkih opažih).</t>
    </r>
  </si>
  <si>
    <r>
      <rPr>
        <b/>
        <sz val="8"/>
        <rFont val="Calibri"/>
        <family val="2"/>
        <charset val="238"/>
      </rPr>
      <t>SPLOŠNA OPOMBA:</t>
    </r>
    <r>
      <rPr>
        <sz val="8"/>
        <rFont val="Calibri"/>
        <family val="2"/>
        <charset val="238"/>
      </rPr>
      <t xml:space="preserve">
1. Pred pričetkom gradbenih del (po odstranitvi drevja, grmovnic), je potrebno odstraniti in ustrezno shraniti živico (humozna površinska plast) do globine 20 oz. 30 cm. Odgrnjeno živico se shrani zunaj gradbenega zemljišča, ločeno od mrtvice in ostale zemljine, ne hranimo je v visokih kupih, temveč v raztegnjenih, uravnanih kopicah, visokih največ 1,5 m. Po končanih gradbenih delih se živico razgrne po tistih delih območja, ki se jih na novo zatravi, ostanek pa se shrani do sajenja drevnine, ko se živico po potrebi dodaja. 
2. 
3. Enotna cena mora poleg izdelave po popisu v posamezni postavki vsebovati še sledeča dela in stroške:
- dela in ukrepe po določilih veljavnih predpisov varstva pri delu,
- vsa potrebna pripravljalna dela za zemeljska dela,
- vse potrebne transporte do mesta vgrajevanja,
- vse potrebno delo in material,
- vsa potrebna pomožna sredstva za delo na objektu,
- usklajevanje z osnovnim načrtom in posvetovanje s projektantom,
- čiščenje izkopov neposredno pred pričetkom betoniranja,
- terminsko usklajevanje del z ostalimi izvajalci na objektu,
- pregled bočnih strani izkopa vsak dan pred pričetkom dela, zlasti po dež. vremenu, mrazu ali miniranju,
- popravilo eventuelne škode povzročene ostalim izvajalcem na gradbišču ali na obstoječi infrastrukturi,
- čiščenje gradbišča in prostorov ter odvoz odvečnega meteriala na stalno deponijo,
- plačilo komunalnih prispevkov za stalno deponijo odvečnega izkopanega materiala,
- eventuelne poškodbe in čiščenja javnih vozišč ter drugih površin zaradi prevozov bremenijo izvajalca,
- Izvajalec del mora posebej paziti na vse obstoječe komunalne in energetske priključke, in jih po potrebi označiti in zavarovati,
- zaščito spodkopanih konstrukcij in objektov.
4. Obračun zemeljskih del v raščenem stanju izkopov ali nabitega nasipa.
5. Odvoz zemljin na deponijo, obračun po m3 raščene zemljine, v ceni upoštevati eventualne stroške deponij in plačila taks.
6. Kategorija zemljin je predvidena! kategorijo se določi pri izvedbo zemeljskih delih.</t>
    </r>
  </si>
  <si>
    <t>PARKETARSKA DELA</t>
  </si>
  <si>
    <r>
      <rPr>
        <b/>
        <sz val="8"/>
        <rFont val="Calibri"/>
        <family val="2"/>
        <charset val="238"/>
      </rPr>
      <t>SPLOŠNA DOLOČILA:</t>
    </r>
    <r>
      <rPr>
        <sz val="8"/>
        <rFont val="Calibri"/>
        <family val="2"/>
        <charset val="238"/>
      </rPr>
      <t xml:space="preserve">
1.Pred pričetkom del je izvajalec dolžan preveriti vse količine in dejanske mere na objektu. Predhodno mora zagotoviti vzorce talne obloge, ki jih potrdi odgovorni projektant arhitekture.
2. Z glavnim izvajalcem se je pravočasno dogovoriti in uskladiti izvedbo del.
3. Pred polaganjem izvajalec skupaj z nadzorom in projektantom pregleda površine oblaganja in določi lokacije oblaganja in izhodiščne točke ter smeri za polaganje. 
4. Pred polaganjem je potrebno izvesti meritve vlažnosti tlakov in zagotoviti premaz s parno zaporo v primeru prekoračene vlažnosti.
5. Pri parketih in laminatih mora izvajalec zagotoviti material primerne trdote.
6. Zaključne obrobe iz enakega materiala kot talna obloga.
7. Izvajalec mora zagotoviti dodatno površine oblog za morebitno menjavo v času uporabe objekta (1-3% površine).
8. Za obloge stopnišč mora izvajalec zagotoviti namenske elemente za oblogo s primernimi detajli za zagotavljanje varnosti pri uporabi.
9. Cena na enoto mora poleg zgornjih zahtev in opisov v posameznih postavkah, zajemati tudi še:
- pregled in čiščenje podlog,
- vsa potrebna preddela za pripravo površin, 
- izdelava izravnave podloge z izravnalno maso,
- dobavo osnovnega in pomožnega materiala in orodja za talne obloge z transportom, skladiščenjem in vsemi prenosi na objektu,
- polaganje, prikrojitev in lepljenje talne obloge ter pritrjevanje obrob,
- zaščita konstrukcij in opreme pred poškodovanjem in zaprašenjem,
- čiščenjem po končanih delih ter zaščita do predaje naročniku.</t>
    </r>
  </si>
  <si>
    <t>ŽLEBNI KOTLIČEK; Dobava in montaža polkrožni žlebni kotliček. Polkrožni žlebni kotliček, stranski izliv, izogib, kaskada, dilatacija ali kotni žleb. Kotliček iz barvane pocinkane pločevine razv.šir. 28 cm.</t>
  </si>
  <si>
    <t>ODTOČNA CEV; Dobava in montaža okrogle odtočne cevi + objemka (0,5 kos/m¹). Cev fi 100 mm iz barvane pocinkane pločevine.</t>
  </si>
  <si>
    <t>A.02.01</t>
  </si>
  <si>
    <t>A.02.02</t>
  </si>
  <si>
    <t>A.02.03</t>
  </si>
  <si>
    <t>A.02.04</t>
  </si>
  <si>
    <t>A.02.05</t>
  </si>
  <si>
    <t>A.03.03</t>
  </si>
  <si>
    <t>A.03.05</t>
  </si>
  <si>
    <t>UTORI; Izvedba raznih utorov za instalacije v opečnih stenah z izrezom. Krpanje z grobo malto po vgradnji inst.cevi. Količina ocenjena (glej načrt instal.).</t>
  </si>
  <si>
    <t>B.01.03</t>
  </si>
  <si>
    <t>B.01.04</t>
  </si>
  <si>
    <t>B.01.05</t>
  </si>
  <si>
    <t>B.02.05</t>
  </si>
  <si>
    <t>B.02.06</t>
  </si>
  <si>
    <t>B.02.07</t>
  </si>
  <si>
    <t>B.10.04</t>
  </si>
  <si>
    <t>OPOMBA:
Ponudbena cena posamezne postavke mora vsebovati naslednja določila:
1. Pred pričetkom del je izvajalec dolžan preveriti vse količine in dejanske mere na objektu.  
2. Z izvajalcem gradbenih del  se je pravočasno dogovoriti in uskladiti  vgradnjo raznih podlog, ki služijo za kasnejšo montažo elementov. 
3. Dela na izvedbi kovinskih konstrukcij lahko izvajajo le pooblaščeni delavci (varilci z veljavnimi dokazili).
4.  Za izvedbo posameznih konstrukcijskih elementov in izdelava predizmer na objektu morajo biti v ceni na enoto vključeni stroški za izdelavo delavniških načrtov ter detajlov, katere potrdi investitorja konstrukcije oziroma odgovorni investitorja arhitekture.
5. Za vidne kovinske izdelke je potrebno predhodno dostaviti vzorce primerne velikosti skladno z obdelavo, kot je zahtevana v posamezni postavki.
6. Vsi zvari morajo biti pobrušeni in pred tem evt. kitani, da se zagotovi gladka, ravna homogena površina. Vsi robovi morajo biti posneti (min. kroženi).
7. Izvajalec mora zagotavljati redni nadzor izvedbe kovinskih konstrukci in pridobitve potrdila o ustreznosti izvedbe kovinskih konstrukcij.
8. Jekleno konstrukcijo se v delavnici antikoroikorozijsko zaščiti in finalno obdela (po splošni RAL barvni lestvici), na objektu se izvede montaža gotovih izdelkov in zaščito spojnih delov.
9. Pri izvajanju ključavničarskih del je upoštevati vsa pripravljalna, pomožna in zaključna dela, vse zunanje in notranje prenose ter ves pritrdilni material.
10. Vsa gradbena dela pri vgradnji kovinskih izdelkov.
11. Vsa dela in ukrepe po določilih veljavnih predpisov varstva pri delu.
12. Varovalni odri, ki služijo varovanju življenja, izvajalcev ter ostalih na gradbišču in niso posebej navedena v tem popisu (glej tesraska dela - opaži in odri) se za čas izvajanja ne obračunavajo  posebej, ampak jih je potrebno upoštevati v cenah za enoto posameznih postavk, v kolikor to ni v popisu posebej opisano in označeno. 
13. Čiščenje izdelkov in prostorov po izvršeni montaži ter zavarovanje le-teh do predaje naročniku.</t>
  </si>
  <si>
    <t>PREBOJI; Izdelava raznih prebojev v opečni steni za potrebe instalacij, kompletno z zazidavo in fino zidarsko obdelavo po končanih delih. Preboji velikosti do fi 20 cm. Količina ocenjena (glej projekt instalacij).</t>
  </si>
  <si>
    <r>
      <t xml:space="preserve">OPOMBA:
</t>
    </r>
    <r>
      <rPr>
        <sz val="8"/>
        <rFont val="Calibri"/>
        <family val="2"/>
        <charset val="1"/>
      </rPr>
      <t xml:space="preserve">1.Pred pričetkom del je izvajalec dolžan preveriti vse količine in dejanske mere na objektu.  Z izvajalcem gradbenih del  se je pravočasno dogovoriti in uskladiti izvedbo sestavnih delov fasade. 
2. Fasaderska dela se morajo izvajati po določenih veljavnih normativih in standardih za fasaderska dela ter navodilih proizvajalca fasadnega sistema. 
3. Izvajalec naj predhodno pripravi variantne vzorce fasade (barva in granulacija) po zahtevi projektanta v velikosti 1:1 (1m2), in (kataloških) detajlov za izvedbo odkapnih profilov, obdelavo špalet, stikov s stavbnim pohištvom, drugo. Vse materiale in vzorce mora pred vgradnjo potrditi odgovorni projektant arhitekture.
4. Vse končno izdelane površine morajo biti ravne z enakomerno površinsko obdelavo.
5. Temperatura zraka in podlage naj bo od +5 °C do +35 °C.
6. Naprava in odstranitev potrebnih fasadnih odrov za izvedbo fasade je zajeta pri tesarskih deli za gradbena dela, in se jih tu ne obračuna dodatno.
7. Cena na enoto mora zajeti poleg osnovnega opisa v postavki ter zgoraj navedenega, še sledeče:
- snemanje potrebnih izmer na objektu in poročilo o izmerah izvedenih del,
- čiščenje in pripravo površin pred pričetkom dela,
- izvedbo vseh pripravljalnih del na objektu (zavarovanje stavbnega pohištva in okolice ter delovnega prostora)
- dobavo in transport, skladiščenje in vgradnjo vsega osnovnega, pritrdilnega, spojnega in pomožnega materiala,
- čiščenje izdelkov in prostorov po izvršeni montaži ter zavarovanje do predaje naročniku
- vsa dela in ukrepe po določilih veljavnih predpisov varstva pri delu,
- izvedbo odkapnih profilov na okenskih in vratnih odprtinah - špaletah,
- izvedbo zaključkov in ojačitev vogalov ob okenskih in vratnih odprtinah - špaletah,
- izvedbo pokrivnih sistemskih letev na stiku s stavbnim pohištvom,
- izvedbo zaključkov na stiku z okenskimi policami,
- izvedbo dilatacijskih profilov na stiku s fasado iz drugih materialov,
- izvedbo dilatacijskih stikov, kjer je to potrebno zaradi večjih površin fasade,
- izvedbo morebitnih zaključnih odkapnih letev na stiku s coklom (glej načrt za fasadni pas).
8. Obračun se vrši po dejansko izvedenih količinah po opisu v posameznih postavkah tega opisa, pri čemer se odbijejo odprtine za vrata in okna. Posebej se obračuna površino lica fasade in površino špalet po dejansko izvedenih površin (ne veljajo norme za odbitek odprtin). V ceno zajeti dodatek za obdelavo špalet!
</t>
    </r>
  </si>
  <si>
    <t>A.03.02</t>
  </si>
  <si>
    <t xml:space="preserve">PLANIRANJE; Fino planiranje in utrjevanje tamponske posteljice temeljev in tlakovanih površin. Ravnost +-1cm/5m. </t>
  </si>
  <si>
    <t>ZASIP ZA OBJEKTOM; Zasip za objektom s ustreznim materialom od izkopa pripeljanim iz gradbiščne deponije s utrjevanjem v slojih po 20 cm. 
/Količina ocenjena</t>
  </si>
  <si>
    <t>ODVOZ; Odvoz izkopanega materiala na stalno deponijo na razdalji do 5 km, vključno s stroški deponije.
/Količina ocenjena</t>
  </si>
  <si>
    <t>GEOMEHANIK; Pri izkopu gradbene jame mora biti prisoten geomehanik, ki preverja stabilnost zemljine pod objektom in poda ustrezne rešitve z vpisom v gradbeni dnevnik! Obračun prisotnosti geomehanika z vpisom v gradb.dnevnik.</t>
  </si>
  <si>
    <t>A.02.06</t>
  </si>
  <si>
    <t>A.02.07</t>
  </si>
  <si>
    <t>A.02.08</t>
  </si>
  <si>
    <t>A.02.09</t>
  </si>
  <si>
    <t>B.09.02</t>
  </si>
  <si>
    <t>B.09.03</t>
  </si>
  <si>
    <t>KANALIZACIJA</t>
  </si>
  <si>
    <t>A.06.</t>
  </si>
  <si>
    <r>
      <t xml:space="preserve">SPLOŠNA DOLOČILA: 
Vgradnja cevi se izvaja v skladu s standardom SISTEN 1610, v ustreznih naklonih ter po navodilih izbranega proizvajalca.
Vodotesnost kanalizacije se potrdi z preizkusom z vodo (postopek W) ali z zrakom (postopek L)
Enotna cena mora zajeti izdelavo vseh potrebnih detajlov in dopolnih del, katera je potrebno izvesti za dokončanje posameznih del, tudi če potrebni detajli in zaključki niso podrobno navedeni in opisani v projektu, in so ta nujna za pravilno funkcioniranje posameznih sistemov in elementov objekta. V ceni zajeti vsi fazonski kosi (kolena 45°, odcepi, reducirke,…) po načrtu kanalizacije
</t>
    </r>
    <r>
      <rPr>
        <b/>
        <i/>
        <sz val="8"/>
        <rFont val="Calibri"/>
        <family val="2"/>
        <charset val="238"/>
      </rPr>
      <t>VSE KOLIČINE SO OCENJENE!</t>
    </r>
  </si>
  <si>
    <t>A.06.00</t>
  </si>
  <si>
    <t>A.06.01</t>
  </si>
  <si>
    <t>A.06.02</t>
  </si>
  <si>
    <t>A.06.03</t>
  </si>
  <si>
    <t>A.06.04</t>
  </si>
  <si>
    <t>A.06.05</t>
  </si>
  <si>
    <t>PREČNI PROFIL ZAKOLIČBE; Geodetska dela, postavitev in zavarovanje prečnega profila - zakoličba kanalizacije.</t>
  </si>
  <si>
    <t>DRENAŽA PVC CEVI DN 125; Dobava in izdelava globinskega odvodnjavanja v sestavi;
- izdelava betonske mulde, 
- dobavo in montažo perforiranih PVC gibljivih cevi fi 125cm (npr.DRENEL), 
- obsutje cevi z mešanico enako zrnatega prodca frakcije 8-16 mm -  poraba mat. 0,2 m3/m1,
- obvitje z geosintetiko (filc).</t>
  </si>
  <si>
    <t>HIŠNA KANAL. PP CEV DN 110; Dobava in izdelava hišne kanalizacije iz PP cevi DN 110, na betonsko posteljico in polno obbetoniranje.
/Količina ocenjena</t>
  </si>
  <si>
    <t>A.06</t>
  </si>
  <si>
    <t>B.02.08</t>
  </si>
  <si>
    <t>ROB PLOŠČE; Dobava, montaža in demontaža enostranskega opaža roba plošče višine do 30 cm. Obračun po m2. (opaž roba plošč, prebojev v ploščah,...)</t>
  </si>
  <si>
    <t xml:space="preserve">OPAŽ VIDNIH PRAVOKOTNIH PREKLAD IN NOSILCEV; Dobava, montaža in demontaža opaža vidnih ravnih betonskih preklad in nosilcev pravokotne oblike z obsegom konstrukcije do 150 cm in višino podpiranja do 3,00m1                                                                       </t>
  </si>
  <si>
    <t>VGRADITEV INST.OMARICE 80X40X20CM; Vgradnja instal.omarice v opečni zidu, komplet z izdelavo niše ter vgradnjo z montažno peno, stik z fasado zatesnjen z trajnoelastičnim kitom. Dobava omarice zajeta v el.instalacijah. Ocena</t>
  </si>
  <si>
    <t xml:space="preserve">ZUNANJE OKENSKE POLICE; Dobava in montaža zunanjih okenskih polic debeline 3cm in RŠ do 25cm. Kamen jedkan krtačen, enostavni robovi, odkap, stranski "jeziki".
Komplet z niveliranjem in vgradnjo ter pritrdilnim materialom - suhovgradnja - PUR lepilo.
</t>
  </si>
  <si>
    <t xml:space="preserve">ZUNANJI VRATNI PRAGOVI; Dobava in montaža zunanjih vratnih pragov. Kamen jedkan krtačen, širine do 25 cm, deb. 3cm, enostavni robovi.
</t>
  </si>
  <si>
    <t>ŽLEB; Dobava in montaža polkrožnega žleba + kljuka (1kos/m1). Žleb iz barvane pocinkane pločevine razv.šir. 70 cm.</t>
  </si>
  <si>
    <t xml:space="preserve">OCENJENE KOLIČINE </t>
  </si>
  <si>
    <t>A.06.06</t>
  </si>
  <si>
    <t>A.06.07</t>
  </si>
  <si>
    <t>A.06.08</t>
  </si>
  <si>
    <t>A.06.09</t>
  </si>
  <si>
    <t>BETON VEZI; Dobava in ročno vgrajevanje betona C25/30 v armirane konstrukcije preseka 0,04-0,08 m3/m2-m1. Ravne vezi</t>
  </si>
  <si>
    <t>BETON VEZI; Dobava in ročno vgrajevanje betona C25/30 v armirane konstrukcije preseka 0,04-0,08 m3/m2-m1. Poševne vezi</t>
  </si>
  <si>
    <t>BETON NOSILCEV; Dobava in strojno vgrajevanje betona C25/30 v armirane konstrukcije preseka do 0,12 m3/m2-m1.</t>
  </si>
  <si>
    <t>SLIKANJE STEN IN STROPOV s poldisperzijsko barvo na glajene/ometane površine -2x-no. V ceno upoštevati obdelavo špalet. Obračun po dejansko obdelani površini.</t>
  </si>
  <si>
    <t>OMET OPEČNATIH ZIDOV; Dobava in izdelava redke cementne malte ter grobi in fini omet zidov z apneno cementno malto v prostorih nad 5 m2 tlorisne površine. Grobi in fini omet opečnih zidov in špalet . Komplet z vodili in Alu vogalniki</t>
  </si>
  <si>
    <t>DRENAŽNI SLEPI JAŠEK; Dobava in vgradnja betonskega slepega jaška na mestu loma drenažne cevi, jašek brez dna, komplet vgradnja in izdelava prebojev ter zatesnitev.</t>
  </si>
  <si>
    <t xml:space="preserve">HIŠNA KANAL. PP CEV DN 75; Dobava in izdelava hišne kanalizacije iz PP cevi DN 75, na betonsko posteljico in polno obbetoniranje.
</t>
  </si>
  <si>
    <t>PESKOLOV FI 30 CM; Izdelava peskolova iz betonske cevi fi 30 cm, globine 1,0 m, komplet z betonskim temeljem, muldo, priključki in vsemi pomožnimi deli.</t>
  </si>
  <si>
    <t>BETONSKI POKROV ZA JAŠEK 30; Dobava in montaža nepovoznega betonskega pokrovova jaška dim.35x35cm. Montaža na betonske jaške fi 30 cm.</t>
  </si>
  <si>
    <t>PREGLED IN PREIZKUS VODOTESNOSTI KANALIZACIJE; Izdelava pregleda-posnetka kanalizacije in izdelava meritev vodotesnosti kanalizacije z izdelavo zapisnika za tehnični pregled. V ceno vključeni vsi jaški in cevovodi.</t>
  </si>
  <si>
    <t>SEKUNDARNA KRITINA POŠEVNE STREHE; Dobava in polaganje sekundarne kritine iz parapropustne in vodonepropustne membrane s slojem aluminija (npr. FIBRAN SKIN VENT SILVER) zatesnjeno z lepilnimi trakovi. Vgradnja na leseno podlago.</t>
  </si>
  <si>
    <t>STREŠNI OPAŽ IZ DESK 24MM; Dobava in izdelava opaža strešnih površin strehe z deskami debeline 24 mm, s pritrjevanjem na les.strešno konstrukcijo. Komplet z antiglivično zaščito, pritrdili in vsemi deli.</t>
  </si>
  <si>
    <t>SLEMENSKA DESKA; Dobava in vgradnja slemenske deske (za izdelavo suhega slemena), preseka 50x80mm. Komplet z vgradnjo, namenskimi FeZn pritrdili in zaščito proti insektom.</t>
  </si>
  <si>
    <t>ŠIROKI IZKOP; Široki izkop za objekt v zemljini III-IV..ktg globine do 2 m z direktnim nakladanjem in odvozom na gradbiščno deponijo. /Ocenjena količina</t>
  </si>
  <si>
    <t>/</t>
  </si>
  <si>
    <t xml:space="preserve">PODLOŽNI BETON; Dobava in vgrajevanje betona C12/15 v nearmirane konstrukcije preseka do 0,12 m3/m2-m1. </t>
  </si>
  <si>
    <t>HORIZONTALNA IZOLACIJA POD TALNO PLOŠČO: Dobava in vgradnja izolacije pod talno ploščo v sestavi:
- ločilni sloj, PE folija
- toplotna izolacija XPS 500 plošč deb.5 cm, polaganje na ravno podlago (kot npr. FRAGMAT FIBRAN XPS 500 L oz ekvivalent),
- samolepilna bitumenska hidroizolacija (kot npr. FRAGMAT IZOSELF P3 DUO oz ekvivalent),
- toplotna izolacija XPS 500 plošč deb.5 cm, polaganje na ravno podlago (kot npr. FRAGMAT FIBRAN XPS 500 L oz ekvivalent),
komplet z izvedbo stika in zaokrožnice</t>
  </si>
  <si>
    <t>1- TLAK V PRITLIČJU (15cm); Izdelava tlaka v pritličju v sestavi;
- 1x bitumenski premaz, 
- 1x varilni trak deb.5mm (npr.: FRAGMAT IZOTEKT T5 PLUS ),
- ločilni sloj, PE folija,
- toplotna izolacija iz plošč XPS 300 deb. 3 cm.
- sistemske plošče za talno gretje deb 5,7 cm (npr.STIROTERMAL SILENT REFLECT, DEB.57mm) 
- cementni estrih deb. 5 cm, armiran z mikroarmaturo iz PP vlaken z vsebnostjo 0.95 -1,00 kg/m3, upoštevati dodatek-plastifikator za poboljšanje cementnih estrihov za talno gretje, ob stenah dilatiran s penjenim izolativnim trakom debline 5 mm, z delovnimi dilatacijami po potrebi, zaglajena površina.</t>
  </si>
  <si>
    <t>LESENA STREŠNA KONSTRUKCIJA; Dobava in izdelava zahtevne dvokapne strešne konstrukcije brez vešal s porabo lesa do 0,055 m3/m2.
Konstrukcija izdelana iz rezanega skoblanega smrekovega lesa, trdnost.razr. C24, z vsem potrebnim veznim, pritrdilnim materialom, antiglivično zaščito in 2x barvano v zaščitno osnovno barvo.
Ostrešje sestavljeno:
- slemenska lega 16/14cm,
- špirovci 16/14cm,
- zidni legi 16/14cm,
Celotno ostrešje izvedeno v isti ravnini (špirovci vgrajeni med legami).
Obračun ostrešja - tlorisna projekcija ostrešja!</t>
  </si>
  <si>
    <t>NAPUŠČI; Dobava in vgradnja "vetrne" deske/plošče iz vodoodporne vezane plošče na rob ostrešja. S ploščo se obrobi ostrešje po vertikalni smeri in horizontalni do opečnate stene. RŠ do 1m, plošče debeline 24mm. Komplet z vgradnjo, morebitno podkonstrukcijo in zaščito proti insektom.</t>
  </si>
  <si>
    <t xml:space="preserve">OPAŽ VEZI; Dobava, montaža in demontaža opaža ravnih betonskih vezi, stebrov, višine opiranja do 5,00m1                                                                       </t>
  </si>
  <si>
    <t xml:space="preserve">OPAŽ VEZI; Dobava, montaža in demontaža opaža poševnih betonskih vezi, višine opiranja do 2,00m1                                                                       </t>
  </si>
  <si>
    <t xml:space="preserve">OPAŽ VEZI; Dobava, montaža in demontaža opaža ravnih betonskih vezi.                                                                     </t>
  </si>
  <si>
    <t>ORGANIZACIJA GRADBIŠČA; Vzpostavitev, vzdrževanje in odstranitev organizacije gradbišča za celotno trajanje gradnje, vključno z vsemi potrebnimi ukrepi, objekti, priključki in storitvami za nemoteno, varno in zakonito izvajanje del.
V postavki zajeto:
- ureditev in označitev gradbišča,
- postavitev gradbiščne ograje, zapor in opozorilne signalizacije,
- gradbiščni priključki (elektrika, voda) ali lastni viri,
- ureditev gradbiščnih poti, dostopov in manipulativnih površin,
- postavitev in vzdrževanje začasnih objektov (kontejner, skladišče, WC ipd.),
- organizacija varstva pri delu in varstva pred požarom,
- zaščita obstoječih objektov, sosednjih zemljišč in infrastrukture,
- zaščita vgrajenih materialov in konstrukcij pred poškodbami in vremenskimi vplivi,
- dnevno čiščenje gradbišča in sprotno odstranjevanje odpadkov,
- ravnanje z gradbenimi odpadki v skladu s predpisi,
- demontaža in odstranitev vseh začasnih ureditev po zaključku del,
- končno čiščenje gradbišča in okolice.
Vsa dela, potrebna za organizacijo in delovanje gradbišča, so vključena v ceno pavšala, ne glede na trajanje gradnje in brez dodatnega plačila.</t>
  </si>
  <si>
    <t xml:space="preserve">FASADNI H-ODER; Dobava, montaža, najemnina in demontaža fasadnih kovinskih delovnih odrov iz H okvirjev v skupni višini do 10m, komplet z lovilnim odrom za streho. 
Delovni odri morajo biti zgrajeni v skladu s predpisi o varnosti pri delu na visokih odrih in pravilno sidrani na objekt. </t>
  </si>
  <si>
    <t>OPEČNI NOSILNI ZID 20CM, Zidanje zidov z modularno opeko v apneno cementni malti 1:3:9, zid iz modularnih votlakov 19x29x19cm</t>
  </si>
  <si>
    <t>OPEČNA PREKLADA 2X9 CM; Montaža prefabriciranih preklad za premostitev odprtine širine do 300 cm, preklada višine 6,5 cm, montaža na opečni zid debeline 19 cm na pripravljeno ležišče min.12cm z apneno cementno malto.</t>
  </si>
  <si>
    <t>TI TOPLOTNIH MOSTOV S PLOŠČAMI XPS 10CM: Oblaganje betonskih konstrukcij z lepljenjem plošč iz ekstrudiranega polistirena XPS (npr.Styrodur 3035 CS) debeline 10 cm. Ocenjena količina in postavka</t>
  </si>
  <si>
    <t>PREBOJI; Izdelava raznih prebojev v talni AB plošči za potrebe instalacij, kompletno z zazidavo in fino zidarsko obdelavo po končanih delih. Preboji velikosti do fi 20 cm. Količina ocenjena (glej projekt instalacij).</t>
  </si>
  <si>
    <t xml:space="preserve">VERTIKALNA ZAŠČITA TEMELJNE PLOŠČE IN PODZIDKA; Izdelava verikalnih zaščitnih slojev na zunanji strani AB temeljev/podzidka v sestavi:
- 1x bitumenski premaz, 
- 1x varilni trak deb.5mm (npr.: FRAGMAT IZOTEKT T5 PLUS ) s pripravo podlage z brušenjem betonskih površin oz.izravnavo opečnih sten s fino cem.malto ter izdelavo zaokrožnice ob stiku s temeljno ploščo/temelj/zidom
- XPS izolacija d=10cm (npr. FRAGMAT XPS 300 L),
- čepasta folija (do kote 0,00)
Komplet izdelava vertikalnih/horizonatlanih zaščitnih slojev z izdelavo prehodev (namenski trikotni EPS klini), PE pritrdila (vgradi se jih v zadnjo vrsto nad HI), namensko PU lepilo za bitumensko podlogo. Na mestu odprtin izvesti zavihke na predelu špalet, navezava HI na razširitvene profile stavbnega pohištva. Komplet z vsemi pomožnimi deli in prenosi. </t>
  </si>
  <si>
    <t>LOČILNI SLOJ - FILC; Dobava in vgradnja ločilnega sloja nezdružljivih slojev zemeljskih del s poliesterskim filcem 300g/m2.</t>
  </si>
  <si>
    <t>IZKOP HUMUSA; Široki Izkop zemljine v raščenem stanju,  I-II. ktg z odlaganjem ob rob izkopa ali nakladanjem na kamion. 
/Količina ocenjena</t>
  </si>
  <si>
    <t>IZKOP JARKOV ZA KANALIZACIJO; Delno ročni delno strojni Izkop (70% / 30%) jarka v raščenem stanju, širine do 2 m, globine do 2 m v terenu III-IV. ktg z odmetom. 
/Količina ocenjena</t>
  </si>
  <si>
    <t>PRIKLOP CEVI NA OBSTOJEČO PONIKOVALNICO / MČBN; izdelava preboja v jašku na mestu priklopa, izdelava priklopa in zatesnitev cevi.</t>
  </si>
  <si>
    <t>RUŠITEV; Postavka zajema:
- odstranitev obstoječega tlakovanja v skupni debelini do 20cm (rušenje, nakladanje in odvoz na deponijo),
- odstranitev obstoječih napuščev (komplet kritina, obrobe, odvodnjavanje, podonstrukcija, …),
V postavki so vključena tudi ostala dela, ponudnik pregleda lokacijo in v sodelovanju z nadzorom oz investitorjem določita obseg manjkajočih in potrebnih del za pripravo lokacije za izvedbo prizidka. Ugotovitve se zabeleži v gradbeno knjigo in obračuna po samem pregledu. Ocena</t>
  </si>
  <si>
    <t>DVOKAPNA STREHA; Dobava in izvedba kritine iz vlaknocementnih (eternit) plošč, vključno z dobavo materiala, polaganjem na leseno ali kovinsko podkonstrukcijo, pritrjevanjem s predpisanimi vijaki ali žeblji s tesnili, izvedbo vzdolžnih in prečnih preklopov, obdelavo robov, slemen, zaključkov in vseh stikov, ter z vsemi potrebnimi pomožnimi deli za popolno in funkcionalno izvedbo kritine po navodilih proizvajalca.</t>
  </si>
  <si>
    <t xml:space="preserve">SLEME; Dobava in montaža slemenskih elementov iz vlaknocementa (eternit), vključno z dobavo slemenskih plošč, polaganjem na pripravljeno podkonstrukcijo, pritrjevanjem s predpisanimi pritrdilnimi elementi, izvedbo preklopov, tesnjenjem, obdelavo stikov s kritino ter vsemi potrebnimi pomožnimi deli za popolno in funkcionalno izvedbo slemena po navodilih proizvajalca.
</t>
  </si>
  <si>
    <t>LETVANJE; Letvanje strešnih konstrukcij za prezračevano streho v sestavi:
- z kontra letvami 8/5 cm na razmaku cca 100 cm,
- z letvami 5/3 cm na razmak XXcm za "zareznike" kritino,
- s slemensko letvijo 5/3 cm in kovinskimi namenskimi pritrdili za izvedbo suheha slemena,
Letve iz rezanega smrekovega lesa, z antiglivično in antisektično impregnacijo, z vsem potrebnim veznim in pritrdilnim materialom.
Opomba  - razmak letev po navodilih proizvajalca primerno za kritino eternit.</t>
  </si>
  <si>
    <t>STREŠNE KAPE ODDUHA, Dobava in montaža prezračevalnih elementov za kritino (zračniki, prezračevalne cevi ali prezračevano sleme), vključno z izrezom kritine, tesnjenjem, pritrjevanjem, vsemi potrebnimi dodatki ter pomožnimi deli za zagotovitev pravilnega prezračevanja strešne konstrukcije. Ocenjena količina</t>
  </si>
  <si>
    <t>ČELNA OBLOGA VENCA; Dobava in montaža čelne obloge venca strehe iz barvane pločevine, vključno z dobavo materiala, izdelavo in montažo pločevinastih elementov po meri, pritrjevanjem na podkonstrukcijo, izvedbo preklopov, vogalov in zaključkov, tesnjenjem stikov ter vsemi potrebnimi pritrdilnimi elementi in pomožnimi deli za estetsko in tehnično pravilno zaprtje napušča strehe. Pločevina RŠ do 100cm, lesena podlaga.</t>
  </si>
  <si>
    <t>KAPNA OBROBA; Dobava in montaža kapne obrobe iz barvane pločevine, vključno z dobavo materiala, pritrjevanjem na podkonstrukcijo, pravilnim preklopom s sekundarno kritino, oblikovanjem kapnega roba, vsemi potrebnimi pritrdilnimi elementi ter pomožnimi deli za popolno in funkcionalno izvedbo odvodnjavanja strehe. Pločevina RŠ do 30  cm, lesena podloga</t>
  </si>
  <si>
    <t>VETRNA OBROBA; Dobava in montaža robnih zaključkov iz barvane pločevine ali vlaknocementnih elementov, vključno z dobavo materiala, pritrjevanjem na podkonstrukcijo, izvedbo preklopov, tesnjenjem stikov, obdelavo robov kritine ter vsemi potrebnimi pomožnimi deli za estetsko in tehnično pravilno izvedbo zaključkov strehe. Pločevina RŠ do 30cm, lesena podlaga.</t>
  </si>
  <si>
    <t>DODATKI STREHI; postavka zajema več del na obstoječi strehi ob novem prizidku. Odkrivanje obstoječe kritine, shramba kritine za čas izvedbe, ponovna postavitev in zatesnitev. Ocenjena količina cca 3m2
Komplet izvedba!</t>
  </si>
  <si>
    <t>DODATKI; postavka zajema več del na obstoječi strehi ob novem prizidku. Izvedba zidne obrobe na mestu stika v RŠ do 50cm, obdelava spojnega mesta in zatesnitev. Ocenjena količina cca 3m1
Komplet izvedba!</t>
  </si>
  <si>
    <t>PODZIDEK (COKEL) KONTAKTNE FASADE - STIROCOKEL 10 CM; Dobava in izdelava podzidka (cokla) klasične kontaktne fasade v sestavi: 
- HI....obračun v drugi postavki!
- toplotnoizolacijski sloj; lepljenje izolacijskih plošč s preklopom iz ekspandiranega poliestirena za fasade (npr. STIROCOKEL, toplotna prevodnost λ = 0,037W/mK), plošče deb. 10 cm,
- armiran osnovni omet; nanos lepilne malte z armirno mrežo iz steklenih vlaken, z ojačitvami ob odprtinah, 
- drugi nanos lepilne malte,
- dekorativni zaključni omet z osnovnim premazom, kot ga določa fasadni sistem; silikonski ometa z dodatkom proti algam in plesnijo, barva po izboru investitorjaa,
- ostali deli, kot so vogalnik z mrežico, priključni in zaključni profili, dilatacijski profili, podzidni profili, izolacijski in montažni elementi ipd.</t>
  </si>
  <si>
    <t>KONTAKTNA FASADA - EPS F 10 CM; Dobava in izdelava klasične kontaktne fasade v sestavi: 
- toplotnoizolacijski sloj; lepljenje z dodatno mehansko pritrditvijo - sidranje 6 kos/m2 izolacijskih plošč iz ekspandiranega poliestirena za fasade (npr. FRAGMAT EPS F100, toplotna prevodnost λ = 0,039W/mK), plošče deb. 10 cm,
- armiran osnovni omet; nanos lepilne malte z armirno mrežo iz steklenih vlaken, z ojačitvami ob odprtinah, 
- drugi nanos lepilne malte,
- dekorativni zaključni omet z osnovnim premazom, kot ga določa fasadni sistem; silikonski ometa z dodatkom proti algam in plesnijo, barva po izboru investitorjaa,
- ostali deli, kot so vogalnik z mrežico, priključni in zaključni profili, dilatacijski profili, podzidni profili, izolacijski in montažni elementi ipd.
Opomba: v postavki je všteta tudi obdelava robov balkonov.</t>
  </si>
  <si>
    <t>MANSARDNI STROP, IZOL.CLASSIC 30CM, 
Dobava in montaža mansardnega stropa v sestavi:
- izolacija iz mineralne volne (npr.: Knauf Insulation Classic 0,040W/mK), 150mm (vgradnja med špirovce),
- izolacija iz mineralne volne (npr.: Knauf Insulation Classic 0,040W/mK), 150mm,
- pocinkana podkonstrukcija 27/60mm z vešali do 30cm,
- parna zapora (npr.: Airstop Sd=100m 180g/m2)+lepljeni stiki
- zapiranje z gips kartonsko ploščo GKB 12,5mm
- kitanje stikov (npr.: K2-Knauf Fugenfuller Leicht) in bandažni trak
- drobni material</t>
  </si>
  <si>
    <t xml:space="preserve">Vhodna vrata VHOD1; Dobava, izdelava in montaža enokrilnih lesenih vrat sestavljenih iz lesenega okvirja in polnega lesenega krila. Vrata so izdelana po vzoru obtroječih vrat, komplet z vsemi nasadili, okovjem in ključavnico ter kljuko. Vrata dimenzije 90/220, upoštevati tudi dobavo razširitvenega profila s spodnje strani v višini do 15cm.
</t>
  </si>
  <si>
    <t xml:space="preserve">Vhodna vrata VHOD2; Dobava, izdelava in montaža dvokrilnih lesenih vrat sestavljenih iz lesenega okvirja in polnega lesenega krila ter fix dela. Vrata so izdelana po vzoru obstoječih vrat, komplet z vsemi nasadili, okovjem in ključavnico ter kljuko. Vrata dimenzije 90/220 + 30/220 fix del, upoštevati tudi dobavo razširitvenega profila s spodnje strani v višini do 15cm.
</t>
  </si>
  <si>
    <t xml:space="preserve">OKNO; Dobava, izdelava in montaža lesenega okna nepravilne trikotne oblike sestavljenih iz lesenega okvirja in 4x vmesnih fix delov z zasteklitvijo (3 slojno steklo) ter stranskih 2x kip enokrilnih okvirjev z zasteklitvijo (3 slojno steklo). Okno je izdelano po vzoru obstoječih oken, komplet z vsemi nasadili, okovjem, ročico za kip odpiranje na višini. Okno dolžine 320cm, stranska višina 80cm in sredinske višine 160cm. Upoštevati tudi dobavo razširitvenega profila s spodnje strani v višini do 4cm.
</t>
  </si>
  <si>
    <r>
      <t xml:space="preserve">OPOMBA:
</t>
    </r>
    <r>
      <rPr>
        <sz val="8"/>
        <rFont val="Calibri"/>
        <family val="2"/>
        <charset val="238"/>
      </rPr>
      <t>1.Pred pričetkom del je izvajalec dolžan preveriti vse količine in dejanske mere na objektu.  Z izvajalcem gradbenih del  se je pravočasno dogovoriti in uskladiti  vgradnjo raznih podlog, ki služijo za kasnejšo montažo elementov. 
2. Pri izdelavi ponudbe je potrebno upoštevati zadnje veljavne sheme projektanta iz katerih so razvidne dimenzije, opis posameznih elementov.
3. V ceni upoštevati vsa pripravljalna dela (zaščita pred poškodovanjem in zaprašenjem opreme in konstrukcije, priprava odprtine,...), dela za kompletno izvedbo po popisu posamezne postavke z montažo in vsemi potrebnimi pomožnimi deli ter vsem potrebnim pritdilnim, tesnilnim in ostalim drobnim materialom in pokrivnimi letvicami, ter čiščenjem in odvoz odpadkov. V cenah je potrebno zajeti tudi eventuelno uporabo fasadnih ali pomičnih odrov.
4. Stavbno pohištvo poljubnega proizvajalca z ustreznim certifikatom o skladnosti; pred izdelavo nadzor oziroma projektant potrdi detajle in način izvedbe! Pred izdelavo pohištva mora zato izvajalec OBVEZNO preveriti in uskladiti dejansko stanje.  
5. Stavbno pohištvo montirati</t>
    </r>
    <r>
      <rPr>
        <b/>
        <u/>
        <sz val="8"/>
        <rFont val="Calibri"/>
        <family val="2"/>
        <charset val="238"/>
      </rPr>
      <t xml:space="preserve"> po smernicah RAL montaže</t>
    </r>
    <r>
      <rPr>
        <sz val="8"/>
        <rFont val="Calibri"/>
        <family val="2"/>
        <charset val="238"/>
      </rPr>
      <t xml:space="preserve">. To pomeni troslojno tesnjenje elementov po obodu (zunaj vodotesno in paropropustno, fuga med elementom in osnovno gradbeno konstrukcijo napolnjena s toplotno izolativnim materialom, notri vodotesno in paronepropustno).
6. Zasteklitev oken je z izolacijskim steklom s suhim tesnjenjem s pomočjo EPDM tesnilnih profilov. Debeline stekel se morajo dimenzionirati glede na statične in gradbenofizikalne zahteve.
7. Zunanje stavbno pohištvo  je predvideno  iz barvanih PVC profilov (znotraj bela, zunaj grafitna), zastekljeno s troslojnim termopan steklom po shemi.
8. Upoštevati je potrebno merodajno vetrovno obremenitev po EN12207, za lokacijo objekta
9. Po končani gradnji, pred prevzemom del se izdelke pregleda, nastavi okovje, počisti pripire elementov z odpiranjem in odstrani zaščito.
10. Ponudba mora zajemati: 
- snemanje potrebnih izmer na objektu,
- pregled pripravljenih podlog in fino čiščenje pred pričetkom dela,
- dobavo osnovnega, pritrdilnega in pomožnega materiala, z vsemi transportnimi in manipulativnimi stroški,
- delo v delavnici in na objektu, z vsemi dajatvami,
- prevoz izdelkov in materiala na objekt, z nakladanjem, razkladanjem, skladiščenjem in prenosi do mesta vgraditve,
- čiščenje izdelkov po končanem delu in podobno,
- vse delovne in varovalne odre za delo na višini. Delovni odri morajo biti zgrajeni v skladu s predpisi o varnosti pri delu na visokih odrih in pravilno sidrani na objekt,
- vsa dela in ukrepe po določilih zakona o varstvu pri delu.
Upoštevati je potrebno tudi izdelavo in dobavo ter montažo lesenih letvic na mestu stika z zidom, obojestranska vgradnja letvic.
</t>
    </r>
    <r>
      <rPr>
        <b/>
        <u/>
        <sz val="8"/>
        <rFont val="Calibri"/>
        <family val="2"/>
        <charset val="238"/>
      </rPr>
      <t>Dobava in montaža lesenih oken z zunanje strani dodatna ALU kapna obloga, izdelanih po detajlu-shemi in opisu projektanta ter skladna z obstoječim stavbnim pohištvom</t>
    </r>
    <r>
      <rPr>
        <sz val="8"/>
        <rFont val="Calibri"/>
        <family val="2"/>
        <charset val="238"/>
      </rPr>
      <t xml:space="preserve">:
</t>
    </r>
    <r>
      <rPr>
        <b/>
        <u/>
        <sz val="8"/>
        <rFont val="Calibri"/>
        <family val="2"/>
        <charset val="238"/>
      </rPr>
      <t>Vhodna vrata so lesena, izdelana po vzoru obstoječih vrat.</t>
    </r>
  </si>
  <si>
    <t xml:space="preserve">NOTRANJE OKENSKE POLICE ; Dobava in montaža notranjih okenskih polic. Kamen širine do 15 cm, deb.2cm, enostavni robovi.
Komplet z niveliranjem in vgradnjo ter pritrdilnim materialom - suhovgradnja - PUR lepilo.
</t>
  </si>
  <si>
    <t>VINIL OBLOGE; Dobava in polaganje vinilne talne obloge, lepljene na podlago, vključno z dobavo vinila, nanosom ustreznega lepila, natančnim polaganjem in valjanjem obloge, izvedbo rezov, zaključkov in prehodov, ter čiščenjem površine po končanih delih. Pred polaganjem vključena izvedba izravnalne mase za izravnavo podlage (beton, estrih), vključno s pripravo podlage, grundiranjem, nanosom samorazlivne mase in sušenjem do ustrezne vlažnosti za polaganje vinila.</t>
  </si>
  <si>
    <t>ZIDNA OBROBA VINILA; Dobava in montaža tipskih zidnih zaključnih letev za vinilno talno oblogo, iz PVC, v barvi in dizajnu usklajenem s talno oblogo, vključno z rezanjem, kotnimi zaključki, pritrjevanjem ali lepljenjem na zid, ter vsemi potrebnimi pomožnimi deli za estetsko in tehnično pravilno izvedbo zaključkov ob stenah, vratih in prehodih.</t>
  </si>
  <si>
    <t>KITANJE OMETANIH STEN-2X; Kitanje ometanih sten z disperzijskim kitom na ometane površine -2x-no. V ceno upoštevati obdelavo špalet/robov z Alu vogalniki.</t>
  </si>
  <si>
    <t>KITANJE MK STROPOV-1X; Kitanje mavčnokartonskih sten in stropov z disperzijskim kitom -1x-no. V ceno upoštevati obdelavo špalet. Obračun po dejansko obdelani površini.</t>
  </si>
  <si>
    <t>STENSKA KERAMIKA, KUHINJA; Dobava in izdelava obloge sten s keramičnimi ploščicami v lepilo - navadna - višine do 2 m na ometano površino. Obroba in vogali obdelani z vgradnjo ALU zaokrožnice. Keramika srednjega cenovnga razreda (do 30€/m2) po izboru investitorja! Količina ocenjena</t>
  </si>
  <si>
    <t>A.01.04</t>
  </si>
  <si>
    <t>A.01.05</t>
  </si>
  <si>
    <t>IZPRAZNITEV GREZNICE; Izpraznitev 2-prekatne nepretočne betonske greznice z odvozom in osnovnim izpiranjem. Predlagani materiali/primeri...Fekalno vozilo; Sanitol; encimski dodatek; nevtralizator vonjav; voda</t>
  </si>
  <si>
    <t>VISOKOTLAČNO ČIŠČENJE; Visokotlačno čiščenje sten in dna greznice, odstranitev usedlin in biofilma. Predlagani materiali/primeri...VT čistilnik 200 bar; rotacijska šoba; alkalno čistilo; krtače</t>
  </si>
  <si>
    <t>PESKANJE LTŽ POKROVA IN OKVIRJA; Peskanje in protikorozijska zaščita 2 kos LTŽ pokrovov. Predlagani materiali/primeri...Korund; epoksi primer; epoksi vmesni; PU zaključni; cink rich</t>
  </si>
  <si>
    <t>IMPREGNACIJA BETONA; Impregnacija notranjih betonskih površin greznice. Predlagani materiali/primeri...Sikagard-703W; Funcosil; Primer EP; MasterProtect P200; CT19</t>
  </si>
  <si>
    <t>SANACIJA BETONA; Lokalna sanacija poškodb in reprofilacija betona. Predlagani materiali/primeri...Planitop 400; MonoTop-412; Repafix; MasterEmaco S488; Sika 201</t>
  </si>
  <si>
    <t>ZAŠČITNI PREMAZ; Večslojni vodotesni zaščitni premaz odporen na fekalne vode. Predlagani materiali/primeri...Mapelastic; Penetron; Sikagard-62; MasterSeal M689; Flowshield</t>
  </si>
  <si>
    <t>PONOVNA MONTAŽA LTŽ POKROVA IN OKVIRJA; Ponovna montaža LTŽ pokrovov in zaključek del. Predlagani materiali/primeri...EPDM tesnilo; PU masa; bitumen; inox pritrdila; nivelacija</t>
  </si>
  <si>
    <t>ČIŠČENJE; čiščenje okolice po končanih delih, morebitno fugiranje s cementno malto okrog LTŽ okvirja.</t>
  </si>
  <si>
    <t>OPOMBA:
1. Splošno; Ta popis del obravnava sanacijo obstoječe betonske nepretočne greznice z dvema prekatoma, tlorisnih dimenzij cca 3,0 × 3,0 m, višine cca 2,0 m in skupnega volumna cca 18 m³.
Dimenzije so ocenjene na podlagi razpoložljivih podatkov in ogleda ter jih mora izvajalec pred izvedbo preveriti na objektu.
2. Obseg sanacije; Predvidena je celovita notranja sanacija greznice, ki vključuje:
- izpraznitev in čiščenje greznice,
- visokotlačno čiščenje notranjih površin,
- peskanje in protikorozijsko zaščito LTŽ pokrovov,
- impregnacijo betonskih površin,
- lokalno sanacijo poškodb betona,
- nanos zaščitnega vodotesnega premaza,
- ponovni montažo pokrovov in predajo v uporabo.
- Sanacija obsega vse notranje betonske površine greznice, in sicer:
- talno površino (dno),
- vse notranje stene obeh prekatov,
- stropno površino (spodnjo stran pokrovne plošče),
razen če posamezni deli zaradi tehničnih ali varnostnih razlogov niso dostopni, kar se mora predhodno uskladiti z naročnikom.
3. Predlagana sanacija; V popisu so navedeni primeri ustreznih materialov in sistemov, ki so informativne narave. Dovoljena je uporaba enakovrednih sistemov, ki:
- so primerni za uporabo v fekalnih in kanalizacijskih objektih,
- so odporni na vlago in agresivne vplive,
- so skladni z navodili proizvajalcev in veljavnimi standardi.
Vsi uporabljeni materiali morajo biti medsebojno kompatibilni in vgrajeni skladno s tehničnimi navodili proizvajalca.
4. Obveznosti izvajalca; Izvajalec mora zagotoviti:
- vso delovno silo, opremo, material in orodje,
- zaščito obstoječih konstrukcij in okolice,
- organizacijo in zaporedje del po fazah,
- kontrolo kakovosti izvedbe,
- varno delo v zaprtem prostoru.
5. Varnost in zdravje pri delu; Dela se izvajajo v zaprtem in potencialno nevarnem prostoru, zato mora izvajalec zagotoviti:
- stalno prezračevanje prostora,
- meritve nevarnih plinov (H₂S, CH₄, CO₂),
- uporabo osebne varovalne opreme (OZO),
- nadzor usposobljene osebe izven greznice,
- upoštevanje veljavne zakonodaje s področja varnosti in zdravja pri delu.
6. Varstvo okolja in ravnanje z odpadki; Vsi odpadki, nastali pri sanaciji, se morajo odstraniti skladno z zakonodajo. Izvajalec nosi odgovornost za pravilno ravnanje z odpadki in preprečevanje onesnaženja okolja.
7. Končna kontrola in prevzem; Po zaključku del mora izvajalec omogočiti pregled izvedbe, očistiti delovišče in predati sanirano greznico v uporabo.
8. Obračun del; Obračun izvedenih del se bo izvajal po dejansko izvedenih in potrjenih količinah na objektu, v skladu s potrjenim popisom del in dogovorjenimi enotnimi cenami. Morebitna odstopanja od ocenjenih količin, nastala zaradi dejanskega stanja objekta, ne morejo biti razlog za spremembo enotnih cen, temveč se upoštevajo izključno pri obračunu količin.
9. Pravni zaključek; Ta popis del predstavlja tehnično podlago za izvedbo sanacije greznice in je sestavni del razpisne oziroma pogodbeno-dokumentacijske dokumentacije. Izvajalec je dolžan pred pričetkom del:
- preveriti dejansko stanje na objektu,
- se seznaniti z dostopnostjo, varnostnimi pogoji in omejitvami,
- preveriti količine in tehnične pogoje za izvedbo.
Vse navedene postavke vključujejo vsa potrebna pomožna dela, material, transport, zaščito, čiščenje in organizacijo gradbišča, tudi če posamezno delo ni izrecno navedeno v postavki.
V primeru uporabe materialov, ki niso izrecno navedeni v popisu, mora izvajalec zagotoviti enakovrednost materialov in to dokazati z ustrezno tehnično dokumentacijo.
Izvajalec nosi polno odgovornost za:
- kakovost izvedbe,
- skladnost z veljavno zakonodajo,
- varnost delavcev in okolja,
- dolgoročno funkcionalnost saniranega objekta.</t>
  </si>
  <si>
    <t>GRADBENO OBRTNIŠKA DELA - SANACIJA GREZNICE</t>
  </si>
  <si>
    <t>C.</t>
  </si>
  <si>
    <t>C.01</t>
  </si>
  <si>
    <t>C.01.00</t>
  </si>
  <si>
    <t>C.01.01</t>
  </si>
  <si>
    <t>C.01.02</t>
  </si>
  <si>
    <t>C.01.03</t>
  </si>
  <si>
    <t>C.01.04</t>
  </si>
  <si>
    <t>C.01.05</t>
  </si>
  <si>
    <t>C.01.06</t>
  </si>
  <si>
    <t>C.01.07</t>
  </si>
  <si>
    <t>C.01.08</t>
  </si>
  <si>
    <t>C.01.09</t>
  </si>
  <si>
    <t>GO DELA - SANACIJA GREZNICE</t>
  </si>
  <si>
    <t>GRADBENA DELA - PRIZIDEK</t>
  </si>
  <si>
    <t>OBRTNIŠKA DELA - PRIZIDEK</t>
  </si>
  <si>
    <t>MIZARSKA DELA</t>
  </si>
  <si>
    <t>OPOMBA:
1.Pred pričetkom del je izvajalec dolžan preveriti vse količine in dejanske mere na objektu.  Z izvajalcem gradbenih del  se je pravočasno dogovoriti in uskladiti  vgradnjo raznih podlog, ki služijo za kasnejšo montažo elementov. 
2. Pri izdelavi ponudbe je potrebno upoštevati zadnje veljavne sheme projektanta iz katerih so razvidne dimenzije, opis posameznih elementov.
3. V ceni upoštevati vsa pripravljalna dela (zaščita pred poškodovanjem in zaprašenjem opreme in konstrukcije, priprava odprtine,...), dela za kompletno izvedbo po popisu posamezne postavke z montažo in vsemi potrebnimi pomožnimi deli ter vsem potrebnim pritdilnim, tesnilnim in ostalim drobnim materialom in pokrivnimi letvicami, ter čiščenjem in odvoz odpadkov. V cenah je potrebno zajeti tudi eventuelno uporabo delovnih odrov.
4. Material poljubnega proizvajalca mora biti potrjen z ustreznim certifikatom o skladnosti; pred izdelavo nadzor oziroma projektant potrdi detajle in način izvedbe! Pred izdelavo mora izvajalec OBVEZNO preveriti in uskladiti dejansko stanje.  
5. Ponudba mora zajemati: 
- snemanje potrebnih izmer na objektu,
- pregled pripravljenih podlog in fino čiščenje pred pričetkom dela,
- dobavo osnovnega, pritrdilnega in pomožnega materiala, z vsemi transportnimi in manipulativnimi stroški,
- delo v delavnici in na objektu, z vsemi dajatvami,
- prevoz izdelkov in materiala na objekt, z nakladanjem, razkladanjem, skladiščenjem in prenosi do mesta vgraditve,
- čiščenje izdelkov po končanem delu in podobno,
- vse delovne in varovalne odre za delo na višini. Delovni odri morajo biti zgrajeni v skladu s predpisi o varnosti pri delu na visokih odrih in pravilno sidrani na objekt,
- vsa dela in ukrepe po določilih zakona o varstvu pri delu.
Dobava in montaža izdelkov, izdelanih po detajlu-shemi in opisu projektanta:</t>
  </si>
  <si>
    <t>ZUNANJA LESENA FASADNA OBLOGA; lesena fasadna obloga iz termično obdelanega macesna – okvirna konstrukcija s polnilom.
Izdelava, dobava in montaža lesene fasadne obloge iz termično obdelanega slovenskega macesna, sestavljene iz okvirne konstrukcije dim. 10/5 cm, ki poteka po vseh štirih straneh elementa, ter polnila iz letvic iz termično obdelanega macesna dim. 5/5 cm, nameščenih z medsebojno razdaljo cca 12 cm. Elementi so lahko predhodno izdelani v delavnici kot prefabricirani paneli in se nato montirajo na fasado objekta z toplotno izolacijo EPS 10 cm, z ustreznimi distančniki in pritrdilnimi elementi, ki preprečujejo toplotne mostove ter zagotavljajo vodotesen stik. 
V postavko je vključeno:
- dobava termično obdelanega macesnovega lesa ustrezne kakovosti za zunanjo uporabo,
- razrez, obdelava in sestava okvirjev ter polnila,
- montaža na fasado objekta,
- vsi potrebni pritrdilni elementi (nerjavni / aluminijasti),
- zaščita lesa z oljem za zunanjo uporabo (min. 2× nanos),
- izvedba vogalov, zaključkov in detajlov,
- vsa pomožna dela za popolno, estetsko in trajno izvedbo fasadne obloge.
Vsi pritrdilni elementi in sidra, ki prehajajo skozi EPS fasadni sistem, morajo biti izvedeni 100 % vodotesno, z uporabo sistemskih distančnikov z integriranim tesnjenjem ali dodatnim tesnjenjem s trajno elastičnimi tesnilnimi masami (EPDM / PU).
Sidranje ne sme omogočati vdora vode v toplotno izolacijo ali nosilno konstrukcijo objekta</t>
  </si>
  <si>
    <t>Okvir1 … šxv = 2,4 x 2,6m (na mestu vrat vhod2) se ne izvede obloge.</t>
  </si>
  <si>
    <t>Okvir2 … šxv = 2,4 x 2,6m</t>
  </si>
  <si>
    <t>Okvir3 …. Šxv = 0,65 x 2,6m</t>
  </si>
  <si>
    <t>NOTRANJA LESENA FASADNA OBLOGA; lesena fasadna obloga iz termično obdelanega macesna – okvirna konstrukcija s polnilom.
Izdelava, dobava in montaža lesene fasadne obloge iz termično obdelanega slovenskega macesna, sestavljene iz okvirne konstrukcije dim. 10/5 cm, ki poteka po vseh štirih straneh elementa, ter polnila iz letvic iz termično obdelanega macesna dim. 5/5 cm, nameščenih z medsebojno razdaljo cca 12 cm. Elementi so lahko predhodno izdelani v delavnici kot prefabricirani paneli in se nato montirajo na zid z notranje strani objekta, z ustreznimi distančniki in pritrdilnimi elementi.
V postavko je vključeno:
- dobava termično obdelanega macesnovega lesa ustrezne kakovosti za notranjo uporabo,
- razrez, obdelava in sestava okvirjev ter polnila,
- montaža na zid objekta,
- vsi potrebni pritrdilni elementi (nerjavni / aluminijasti),
- zaščita lesa z oljem za notranjo uporabo (min. 2× nanos),
- izvedba vogalov, zaključkov in detajlov,
- vsa pomožna dela za popolno, estetsko in trajno izvedbo fasadne obloge.</t>
  </si>
  <si>
    <t>Okvir4 …. Šxv = 0,70 x 2,6m</t>
  </si>
  <si>
    <t>Okvir5 … šxv = 1,25 x 2,2m</t>
  </si>
  <si>
    <t>Okvir3 …. Šxv = 2,05 x 2,2m</t>
  </si>
  <si>
    <t>B.08.02</t>
  </si>
  <si>
    <t>B.12.03</t>
  </si>
  <si>
    <t>OBČINA DOL PRI LJUBLJANI</t>
  </si>
  <si>
    <t>Dol pri Ljubljani 18, 1262 Dol pri Ljubljani</t>
  </si>
  <si>
    <t>GRADNJA NEZAHTEVNEGA OBJEKTA - DOPOLNITEV OBSTOJEČE MRLIŠKE VEŽICE</t>
  </si>
  <si>
    <t>DNZO</t>
  </si>
  <si>
    <t>Dol pri Ljubljani</t>
  </si>
  <si>
    <t>267/2026</t>
  </si>
  <si>
    <t>JANUAR 2026</t>
  </si>
  <si>
    <r>
      <t xml:space="preserve">SPLOŠNA OPOMBA: </t>
    </r>
    <r>
      <rPr>
        <sz val="10"/>
        <rFont val="Calibri"/>
        <family val="2"/>
        <charset val="1"/>
      </rPr>
      <t xml:space="preserve"> projektantski popis in projektantski predračun je izdelan na podlagi </t>
    </r>
    <r>
      <rPr>
        <b/>
        <i/>
        <u/>
        <sz val="10"/>
        <rFont val="Calibri"/>
        <family val="2"/>
        <charset val="238"/>
      </rPr>
      <t>DNZO projekta</t>
    </r>
    <r>
      <rPr>
        <sz val="10"/>
        <rFont val="Calibri"/>
        <family val="2"/>
        <charset val="1"/>
      </rPr>
      <t xml:space="preserve">. Popis zajema gradbeno obrtniška dela. Ostale dele (elektroinstalacije, strojne instalacije, telekomunikacije itd.) opredeljujejo drugi popisi. Eventualna prestavitev zračnih ali zemeljskih inštalacijskih in komunalnih vodov ni predmet tega popisa. 
V sledečem popisu morajo biti v vseh postavkah vkalkulirane in upoštevane sledeče pripombe:  </t>
    </r>
  </si>
  <si>
    <t>POPIS GRADBENO OBRTNIŠKI (GO) DEL  S PREDIZMERAMI  - V GR.FAZA (PRIZIDEK MRLIŠKE VEŽICE IN SANACIJA GREZNICE)</t>
  </si>
  <si>
    <t>NEPREDVIDENA DELA (OCENA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</si>
</sst>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 _€_-;\-* #,##0.00\ _€_-;_-* \-??\ _€_-;_-@_-"/>
    <numFmt numFmtId="167" formatCode="_-* #,##0.00\ _S_I_T_-;\-* #,##0.00\ _S_I_T_-;_-* \-??\ _S_I_T_-;_-@_-"/>
    <numFmt numFmtId="168" formatCode="_ * #,##0.00_-\ _S_L_T_ ;_ * #,##0.00&quot;- &quot;_S_L_T_ ;_ * \-??_-\ _S_L_T_ ;_ @_ "/>
    <numFmt numFmtId="169" formatCode="0\ %"/>
    <numFmt numFmtId="170" formatCode="_-* #,##0.00\ [$€-1]_-;\-* #,##0.00\ [$€-1]_-;_-* \-??\ [$€-1]_-;_-@_-"/>
    <numFmt numFmtId="171" formatCode="0.0%"/>
    <numFmt numFmtId="172" formatCode="_(* #,##0.00_);_(* \(#,##0.00\);_(* &quot;-&quot;??_);_(@_)"/>
    <numFmt numFmtId="173" formatCode="_(&quot;€&quot;* #,##0.00_);_(&quot;€&quot;* \(#,##0.00\);_(&quot;€&quot;* &quot;-&quot;??_);_(@_)"/>
    <numFmt numFmtId="174" formatCode="_ * #,##0.00_-\ _S_L_T_ ;_ * #,##0.00\-\ _S_L_T_ ;_ * &quot;-&quot;??_-\ _S_L_T_ ;_ @_ "/>
  </numFmts>
  <fonts count="58" x14ac:knownFonts="1">
    <font>
      <sz val="11"/>
      <name val="Calibri"/>
      <family val="2"/>
      <charset val="1"/>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1"/>
    </font>
    <font>
      <sz val="11"/>
      <color rgb="FF000000"/>
      <name val="Calibri"/>
      <family val="2"/>
      <charset val="238"/>
    </font>
    <font>
      <sz val="10"/>
      <name val="Arial"/>
      <family val="2"/>
      <charset val="238"/>
    </font>
    <font>
      <sz val="10"/>
      <name val="Calibri"/>
      <family val="2"/>
      <charset val="1"/>
    </font>
    <font>
      <b/>
      <sz val="10"/>
      <name val="Calibri"/>
      <family val="2"/>
      <charset val="1"/>
    </font>
    <font>
      <b/>
      <sz val="12"/>
      <name val="Calibri"/>
      <family val="2"/>
      <charset val="1"/>
    </font>
    <font>
      <sz val="12"/>
      <name val="Calibri"/>
      <family val="2"/>
      <charset val="1"/>
    </font>
    <font>
      <b/>
      <sz val="14"/>
      <name val="Calibri"/>
      <family val="2"/>
      <charset val="1"/>
    </font>
    <font>
      <sz val="14"/>
      <name val="Calibri"/>
      <family val="2"/>
      <charset val="1"/>
    </font>
    <font>
      <b/>
      <sz val="11"/>
      <name val="Calibri"/>
      <family val="2"/>
      <charset val="1"/>
    </font>
    <font>
      <b/>
      <u/>
      <sz val="10"/>
      <name val="Calibri"/>
      <family val="2"/>
      <charset val="1"/>
    </font>
    <font>
      <u/>
      <sz val="10"/>
      <color rgb="FFFF0000"/>
      <name val="Calibri"/>
      <family val="2"/>
      <charset val="1"/>
    </font>
    <font>
      <sz val="10"/>
      <color rgb="FF000000"/>
      <name val="Calibri"/>
      <family val="2"/>
      <charset val="1"/>
    </font>
    <font>
      <u/>
      <sz val="10"/>
      <color rgb="FF000000"/>
      <name val="Calibri"/>
      <family val="2"/>
      <charset val="1"/>
    </font>
    <font>
      <b/>
      <sz val="16"/>
      <color rgb="FF000000"/>
      <name val="Calibri"/>
      <family val="2"/>
      <charset val="1"/>
    </font>
    <font>
      <b/>
      <sz val="12"/>
      <name val="Calibri"/>
      <family val="2"/>
      <charset val="238"/>
    </font>
    <font>
      <i/>
      <sz val="12"/>
      <name val="Calibri"/>
      <family val="2"/>
      <charset val="1"/>
    </font>
    <font>
      <b/>
      <sz val="15"/>
      <name val="Calibri"/>
      <family val="2"/>
      <charset val="1"/>
    </font>
    <font>
      <sz val="15"/>
      <name val="Calibri"/>
      <family val="2"/>
      <charset val="1"/>
    </font>
    <font>
      <b/>
      <sz val="8"/>
      <name val="Calibri"/>
      <family val="2"/>
      <charset val="1"/>
    </font>
    <font>
      <sz val="8"/>
      <name val="Calibri"/>
      <family val="2"/>
      <charset val="1"/>
    </font>
    <font>
      <b/>
      <sz val="8"/>
      <name val="Calibri"/>
      <family val="2"/>
      <charset val="238"/>
    </font>
    <font>
      <sz val="8"/>
      <name val="Calibri"/>
      <family val="2"/>
      <charset val="238"/>
    </font>
    <font>
      <vertAlign val="subscript"/>
      <sz val="11"/>
      <name val="Calibri"/>
      <family val="2"/>
      <charset val="238"/>
    </font>
    <font>
      <sz val="11"/>
      <name val="Calibri"/>
      <family val="2"/>
      <charset val="1"/>
    </font>
    <font>
      <sz val="10"/>
      <name val="Arial"/>
      <family val="2"/>
    </font>
    <font>
      <b/>
      <sz val="10"/>
      <name val="Arial"/>
      <family val="2"/>
      <charset val="238"/>
    </font>
    <font>
      <b/>
      <sz val="14"/>
      <name val="Arial"/>
      <family val="2"/>
      <charset val="238"/>
    </font>
    <font>
      <b/>
      <sz val="12"/>
      <name val="Arial"/>
      <family val="2"/>
      <charset val="238"/>
    </font>
    <font>
      <sz val="14"/>
      <name val="Arial"/>
      <family val="2"/>
      <charset val="238"/>
    </font>
    <font>
      <sz val="10"/>
      <color rgb="FF000000"/>
      <name val="Arial"/>
      <family val="2"/>
      <charset val="238"/>
    </font>
    <font>
      <b/>
      <sz val="12"/>
      <color rgb="FF000000"/>
      <name val="Arial"/>
      <family val="2"/>
      <charset val="238"/>
    </font>
    <font>
      <sz val="10"/>
      <color rgb="FF000000"/>
      <name val="Calibri"/>
      <family val="2"/>
      <charset val="238"/>
    </font>
    <font>
      <b/>
      <sz val="10"/>
      <color rgb="FF000000"/>
      <name val="Calibri"/>
      <family val="2"/>
      <charset val="238"/>
    </font>
    <font>
      <sz val="10"/>
      <name val="Calibri"/>
      <family val="2"/>
      <charset val="238"/>
    </font>
    <font>
      <b/>
      <sz val="8"/>
      <name val="Calibri"/>
      <family val="2"/>
    </font>
    <font>
      <sz val="8"/>
      <name val="Calibri"/>
      <family val="2"/>
    </font>
    <font>
      <b/>
      <sz val="9"/>
      <name val="Calibri"/>
      <family val="2"/>
      <charset val="1"/>
    </font>
    <font>
      <sz val="9"/>
      <name val="Calibri"/>
      <family val="2"/>
      <charset val="1"/>
    </font>
    <font>
      <sz val="11"/>
      <name val="Calibri"/>
      <family val="2"/>
      <scheme val="minor"/>
    </font>
    <font>
      <sz val="8"/>
      <name val="Arial CE"/>
      <charset val="238"/>
    </font>
    <font>
      <u/>
      <sz val="8"/>
      <color theme="10"/>
      <name val="Arial CE"/>
      <charset val="238"/>
    </font>
    <font>
      <sz val="11"/>
      <color theme="1"/>
      <name val="Calibri"/>
      <family val="2"/>
      <scheme val="minor"/>
    </font>
    <font>
      <sz val="11"/>
      <color indexed="8"/>
      <name val="Calibri"/>
      <family val="2"/>
      <charset val="238"/>
    </font>
    <font>
      <sz val="10"/>
      <name val="Arial CE"/>
      <family val="2"/>
      <charset val="238"/>
    </font>
    <font>
      <u/>
      <sz val="10"/>
      <color indexed="12"/>
      <name val="Arial"/>
      <family val="2"/>
    </font>
    <font>
      <b/>
      <sz val="10"/>
      <color rgb="FF000000"/>
      <name val="Arial"/>
      <family val="2"/>
      <charset val="238"/>
    </font>
    <font>
      <sz val="10"/>
      <name val="MS Sans Serif"/>
      <family val="2"/>
      <charset val="238"/>
    </font>
    <font>
      <b/>
      <i/>
      <sz val="8"/>
      <name val="Calibri"/>
      <family val="2"/>
      <charset val="238"/>
    </font>
    <font>
      <b/>
      <u/>
      <sz val="8"/>
      <name val="Calibri"/>
      <family val="2"/>
      <charset val="238"/>
    </font>
    <font>
      <sz val="11"/>
      <name val="Calibri"/>
      <family val="2"/>
      <charset val="238"/>
    </font>
    <font>
      <b/>
      <i/>
      <u/>
      <sz val="8"/>
      <name val="Calibri"/>
      <family val="2"/>
      <charset val="238"/>
    </font>
    <font>
      <b/>
      <i/>
      <u/>
      <sz val="10"/>
      <name val="Calibri"/>
      <family val="2"/>
      <charset val="238"/>
    </font>
  </fonts>
  <fills count="4">
    <fill>
      <patternFill patternType="none"/>
    </fill>
    <fill>
      <patternFill patternType="gray125"/>
    </fill>
    <fill>
      <patternFill patternType="solid">
        <fgColor rgb="FFF1F1F1"/>
        <bgColor rgb="FFF2F2F2"/>
      </patternFill>
    </fill>
    <fill>
      <patternFill patternType="solid">
        <fgColor rgb="FF92D050"/>
        <bgColor indexed="64"/>
      </patternFill>
    </fill>
  </fills>
  <borders count="25">
    <border>
      <left/>
      <right/>
      <top/>
      <bottom/>
      <diagonal/>
    </border>
    <border>
      <left/>
      <right/>
      <top/>
      <bottom style="thin">
        <color auto="1"/>
      </bottom>
      <diagonal/>
    </border>
    <border>
      <left style="thin">
        <color auto="1"/>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bottom style="medium">
        <color indexed="64"/>
      </bottom>
      <diagonal/>
    </border>
    <border>
      <left/>
      <right/>
      <top style="thin">
        <color rgb="FF3366FF"/>
      </top>
      <bottom style="double">
        <color rgb="FF3366FF"/>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269">
    <xf numFmtId="0" fontId="0" fillId="0" borderId="0">
      <alignment vertical="top" wrapText="1"/>
    </xf>
    <xf numFmtId="0" fontId="45" fillId="0" borderId="0" applyNumberFormat="0" applyFill="0" applyBorder="0" applyAlignment="0" applyProtection="0"/>
    <xf numFmtId="166" fontId="29" fillId="0" borderId="0" applyBorder="0" applyProtection="0">
      <alignment vertical="top" wrapText="1"/>
    </xf>
    <xf numFmtId="165" fontId="29" fillId="0" borderId="0" applyBorder="0" applyProtection="0">
      <alignment vertical="top" wrapText="1"/>
    </xf>
    <xf numFmtId="169" fontId="29" fillId="0" borderId="0" applyBorder="0" applyProtection="0">
      <alignment vertical="top" wrapText="1"/>
    </xf>
    <xf numFmtId="0" fontId="5" fillId="0" borderId="0"/>
    <xf numFmtId="0" fontId="5" fillId="0" borderId="0"/>
    <xf numFmtId="0" fontId="5" fillId="0" borderId="0"/>
    <xf numFmtId="0" fontId="5" fillId="0" borderId="0"/>
    <xf numFmtId="0" fontId="6" fillId="0" borderId="0"/>
    <xf numFmtId="0" fontId="7" fillId="0" borderId="0"/>
    <xf numFmtId="0" fontId="5" fillId="0" borderId="0"/>
    <xf numFmtId="165" fontId="29" fillId="0" borderId="0" applyBorder="0" applyProtection="0">
      <alignment vertical="top" wrapText="1"/>
    </xf>
    <xf numFmtId="165" fontId="29" fillId="0" borderId="0" applyBorder="0" applyProtection="0">
      <alignment vertical="top" wrapText="1"/>
    </xf>
    <xf numFmtId="165" fontId="29" fillId="0" borderId="0" applyBorder="0" applyProtection="0">
      <alignment vertical="top" wrapText="1"/>
    </xf>
    <xf numFmtId="166" fontId="29" fillId="0" borderId="0" applyBorder="0" applyProtection="0">
      <alignment vertical="top" wrapText="1"/>
    </xf>
    <xf numFmtId="167" fontId="5" fillId="0" borderId="0" applyBorder="0" applyProtection="0">
      <alignment vertical="top" wrapText="1"/>
    </xf>
    <xf numFmtId="166" fontId="29" fillId="0" borderId="0" applyBorder="0" applyProtection="0">
      <alignment vertical="top" wrapText="1"/>
    </xf>
    <xf numFmtId="166" fontId="29" fillId="0" borderId="0" applyBorder="0" applyProtection="0">
      <alignment vertical="top" wrapText="1"/>
    </xf>
    <xf numFmtId="168" fontId="29" fillId="0" borderId="0" applyBorder="0" applyProtection="0">
      <alignment vertical="top" wrapText="1"/>
    </xf>
    <xf numFmtId="0" fontId="14" fillId="0" borderId="0" applyBorder="0" applyProtection="0">
      <alignment vertical="top" wrapText="1"/>
    </xf>
    <xf numFmtId="0" fontId="30" fillId="0" borderId="0"/>
    <xf numFmtId="0" fontId="35" fillId="0" borderId="0"/>
    <xf numFmtId="0" fontId="4" fillId="0" borderId="0"/>
    <xf numFmtId="43" fontId="4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173" fontId="44" fillId="0" borderId="0" applyFont="0" applyFill="0" applyBorder="0" applyAlignment="0" applyProtection="0"/>
    <xf numFmtId="0" fontId="45" fillId="0" borderId="0"/>
    <xf numFmtId="0" fontId="44" fillId="0" borderId="0">
      <alignment vertical="top" wrapText="1"/>
    </xf>
    <xf numFmtId="44" fontId="44" fillId="0" borderId="0" applyFont="0" applyFill="0" applyBorder="0" applyAlignment="0" applyProtection="0"/>
    <xf numFmtId="0" fontId="30" fillId="0" borderId="0"/>
    <xf numFmtId="43"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0" fontId="7" fillId="0" borderId="0"/>
    <xf numFmtId="167" fontId="7" fillId="0" borderId="0" applyFill="0" applyBorder="0" applyAlignment="0" applyProtection="0"/>
    <xf numFmtId="0" fontId="29" fillId="0" borderId="0">
      <alignment vertical="top" wrapText="1"/>
    </xf>
    <xf numFmtId="169" fontId="29" fillId="0" borderId="0" applyBorder="0" applyProtection="0">
      <alignment vertical="top" wrapText="1"/>
    </xf>
    <xf numFmtId="44" fontId="3" fillId="0" borderId="0" applyFont="0" applyFill="0" applyBorder="0" applyAlignment="0" applyProtection="0"/>
    <xf numFmtId="0" fontId="3" fillId="0" borderId="0"/>
    <xf numFmtId="164" fontId="3"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0" fontId="45" fillId="0" borderId="0"/>
    <xf numFmtId="9" fontId="44" fillId="0" borderId="0" applyFont="0" applyFill="0" applyBorder="0" applyAlignment="0" applyProtection="0"/>
    <xf numFmtId="0" fontId="30" fillId="0" borderId="0"/>
    <xf numFmtId="44" fontId="44"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0" fontId="46" fillId="0" borderId="0" applyNumberForma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165" fontId="7" fillId="0" borderId="0" applyBorder="0" applyProtection="0"/>
    <xf numFmtId="0" fontId="47" fillId="0" borderId="0"/>
    <xf numFmtId="0" fontId="48" fillId="0" borderId="0"/>
    <xf numFmtId="0" fontId="50" fillId="0" borderId="0" applyNumberFormat="0" applyFill="0" applyBorder="0" applyAlignment="0" applyProtection="0">
      <alignment vertical="top"/>
      <protection locked="0"/>
    </xf>
    <xf numFmtId="0" fontId="52" fillId="0" borderId="0"/>
    <xf numFmtId="0" fontId="7" fillId="0" borderId="0"/>
    <xf numFmtId="0" fontId="30" fillId="0" borderId="0"/>
    <xf numFmtId="168" fontId="7" fillId="0" borderId="0" applyBorder="0" applyProtection="0"/>
    <xf numFmtId="169" fontId="7" fillId="0" borderId="0" applyBorder="0" applyProtection="0"/>
    <xf numFmtId="0" fontId="51" fillId="0" borderId="16" applyProtection="0"/>
    <xf numFmtId="0" fontId="7" fillId="0" borderId="0"/>
    <xf numFmtId="174" fontId="7" fillId="0" borderId="0" applyFont="0" applyFill="0" applyBorder="0" applyAlignment="0" applyProtection="0"/>
    <xf numFmtId="0" fontId="49" fillId="0" borderId="0"/>
    <xf numFmtId="165" fontId="7" fillId="0" borderId="0" applyBorder="0" applyProtection="0"/>
    <xf numFmtId="0" fontId="52" fillId="0" borderId="0"/>
    <xf numFmtId="0" fontId="30" fillId="0" borderId="0"/>
    <xf numFmtId="167" fontId="7" fillId="0" borderId="0" applyFill="0" applyBorder="0" applyAlignment="0" applyProtection="0"/>
    <xf numFmtId="0" fontId="3" fillId="0" borderId="0"/>
    <xf numFmtId="0" fontId="47" fillId="0" borderId="0"/>
    <xf numFmtId="44" fontId="47" fillId="0" borderId="0" applyFont="0" applyFill="0" applyBorder="0" applyAlignment="0" applyProtection="0"/>
    <xf numFmtId="0" fontId="5" fillId="0" borderId="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44" fontId="2"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44" fontId="2"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2" fillId="0" borderId="0"/>
    <xf numFmtId="44" fontId="47"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5" fillId="0" borderId="0"/>
    <xf numFmtId="0" fontId="6" fillId="0" borderId="0"/>
    <xf numFmtId="0" fontId="7" fillId="0" borderId="0"/>
    <xf numFmtId="165" fontId="29" fillId="0" borderId="0" applyBorder="0" applyProtection="0">
      <alignment vertical="top" wrapText="1"/>
    </xf>
    <xf numFmtId="165" fontId="29" fillId="0" borderId="0" applyBorder="0" applyProtection="0">
      <alignment vertical="top" wrapText="1"/>
    </xf>
    <xf numFmtId="166" fontId="29" fillId="0" borderId="0" applyBorder="0" applyProtection="0">
      <alignment vertical="top" wrapText="1"/>
    </xf>
    <xf numFmtId="167" fontId="5" fillId="0" borderId="0" applyBorder="0" applyProtection="0">
      <alignment vertical="top" wrapText="1"/>
    </xf>
    <xf numFmtId="166" fontId="29" fillId="0" borderId="0" applyBorder="0" applyProtection="0">
      <alignment vertical="top" wrapText="1"/>
    </xf>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1" fillId="0" borderId="0" applyFont="0" applyFill="0" applyBorder="0" applyAlignment="0" applyProtection="0"/>
    <xf numFmtId="0" fontId="1" fillId="0" borderId="0"/>
    <xf numFmtId="44" fontId="47"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164" fontId="45" fillId="0" borderId="0" applyFont="0" applyFill="0" applyBorder="0" applyAlignment="0" applyProtection="0"/>
    <xf numFmtId="44" fontId="44"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1" fillId="0" borderId="0"/>
    <xf numFmtId="44" fontId="47" fillId="0" borderId="0" applyFont="0" applyFill="0" applyBorder="0" applyAlignment="0" applyProtection="0"/>
    <xf numFmtId="164" fontId="45" fillId="0" borderId="0" applyFont="0" applyFill="0" applyBorder="0" applyAlignment="0" applyProtection="0"/>
    <xf numFmtId="0" fontId="1" fillId="0" borderId="0"/>
    <xf numFmtId="44" fontId="1" fillId="0" borderId="0" applyFont="0" applyFill="0" applyBorder="0" applyAlignment="0" applyProtection="0"/>
    <xf numFmtId="164" fontId="1"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cellStyleXfs>
  <cellXfs count="146">
    <xf numFmtId="0" fontId="0" fillId="0" borderId="0" xfId="0">
      <alignment vertical="top" wrapText="1"/>
    </xf>
    <xf numFmtId="0" fontId="32" fillId="0" borderId="0" xfId="21" quotePrefix="1" applyFont="1" applyAlignment="1" applyProtection="1">
      <alignment horizontal="center" vertical="top" wrapText="1"/>
    </xf>
    <xf numFmtId="165" fontId="0" fillId="0" borderId="0" xfId="3" applyFont="1" applyBorder="1" applyProtection="1">
      <alignment vertical="top" wrapText="1"/>
    </xf>
    <xf numFmtId="0" fontId="0" fillId="0" borderId="0" xfId="20" applyFont="1" applyBorder="1" applyProtection="1">
      <alignment vertical="top" wrapText="1"/>
    </xf>
    <xf numFmtId="166" fontId="0" fillId="0" borderId="0" xfId="20" applyNumberFormat="1" applyFont="1" applyBorder="1" applyProtection="1">
      <alignment vertical="top" wrapText="1"/>
    </xf>
    <xf numFmtId="165" fontId="0" fillId="0" borderId="0" xfId="20" applyNumberFormat="1" applyFont="1" applyBorder="1" applyProtection="1">
      <alignment vertical="top" wrapText="1"/>
    </xf>
    <xf numFmtId="4" fontId="13" fillId="0" borderId="5" xfId="19" applyNumberFormat="1" applyFont="1" applyBorder="1" applyAlignment="1" applyProtection="1">
      <alignment horizontal="right"/>
    </xf>
    <xf numFmtId="49" fontId="0" fillId="0" borderId="2" xfId="20" applyNumberFormat="1" applyFont="1" applyBorder="1" applyProtection="1">
      <alignment vertical="top" wrapText="1"/>
    </xf>
    <xf numFmtId="0" fontId="37" fillId="0" borderId="9" xfId="0" applyFont="1" applyBorder="1" applyAlignment="1">
      <alignment vertical="center"/>
    </xf>
    <xf numFmtId="0" fontId="37" fillId="0" borderId="10" xfId="0" applyFont="1" applyBorder="1" applyAlignment="1">
      <alignment vertical="center"/>
    </xf>
    <xf numFmtId="0" fontId="37" fillId="0" borderId="10" xfId="0" applyFont="1" applyBorder="1" applyAlignment="1">
      <alignment horizontal="right" vertical="center"/>
    </xf>
    <xf numFmtId="0" fontId="37" fillId="0" borderId="10" xfId="0" applyFont="1" applyBorder="1" applyAlignment="1">
      <alignment horizontal="center" vertical="center"/>
    </xf>
    <xf numFmtId="0" fontId="37" fillId="0" borderId="11" xfId="0" applyFont="1" applyBorder="1" applyAlignment="1">
      <alignment vertical="center"/>
    </xf>
    <xf numFmtId="0" fontId="37" fillId="0" borderId="12" xfId="0" applyFont="1" applyBorder="1" applyAlignment="1">
      <alignment vertical="center"/>
    </xf>
    <xf numFmtId="0" fontId="37" fillId="0" borderId="13" xfId="0" applyFont="1" applyBorder="1" applyAlignment="1">
      <alignment vertical="center"/>
    </xf>
    <xf numFmtId="0" fontId="37" fillId="0" borderId="14" xfId="0" applyFont="1" applyBorder="1" applyAlignment="1">
      <alignment vertical="center"/>
    </xf>
    <xf numFmtId="0" fontId="38" fillId="0" borderId="14" xfId="0" applyFont="1" applyBorder="1" applyAlignment="1">
      <alignment horizontal="right" vertical="center"/>
    </xf>
    <xf numFmtId="0" fontId="37" fillId="0" borderId="3" xfId="0" applyFont="1" applyBorder="1" applyAlignment="1">
      <alignment vertical="center"/>
    </xf>
    <xf numFmtId="0" fontId="38" fillId="0" borderId="3" xfId="0" applyFont="1" applyBorder="1" applyAlignment="1">
      <alignment horizontal="right" vertical="center"/>
    </xf>
    <xf numFmtId="0" fontId="37" fillId="0" borderId="15" xfId="0" applyFont="1" applyBorder="1" applyAlignment="1">
      <alignment vertical="center"/>
    </xf>
    <xf numFmtId="0" fontId="37" fillId="3" borderId="10" xfId="0" applyFont="1" applyFill="1" applyBorder="1" applyAlignment="1">
      <alignment horizontal="right" vertical="center"/>
    </xf>
    <xf numFmtId="0" fontId="37" fillId="3" borderId="12" xfId="0" applyFont="1" applyFill="1" applyBorder="1" applyAlignment="1">
      <alignment horizontal="right" vertical="center"/>
    </xf>
    <xf numFmtId="166" fontId="0" fillId="0" borderId="0" xfId="20" quotePrefix="1" applyNumberFormat="1" applyFont="1" applyBorder="1" applyProtection="1">
      <alignment vertical="top" wrapText="1"/>
    </xf>
    <xf numFmtId="166" fontId="0" fillId="0" borderId="1" xfId="2" applyFont="1" applyBorder="1" applyAlignment="1" applyProtection="1">
      <alignment horizontal="center" vertical="top" wrapText="1"/>
    </xf>
    <xf numFmtId="165" fontId="0" fillId="0" borderId="1" xfId="3" applyFont="1" applyBorder="1" applyAlignment="1" applyProtection="1">
      <alignment horizontal="center" vertical="top" wrapText="1"/>
    </xf>
    <xf numFmtId="49" fontId="14" fillId="0" borderId="0" xfId="20" applyNumberFormat="1" applyBorder="1" applyProtection="1">
      <alignment vertical="top" wrapText="1"/>
    </xf>
    <xf numFmtId="0" fontId="14" fillId="0" borderId="0" xfId="20" applyBorder="1" applyProtection="1">
      <alignment vertical="top" wrapText="1"/>
    </xf>
    <xf numFmtId="166" fontId="14" fillId="0" borderId="0" xfId="20" applyNumberFormat="1" applyBorder="1" applyAlignment="1" applyProtection="1">
      <alignment horizontal="center" vertical="top" wrapText="1"/>
    </xf>
    <xf numFmtId="166" fontId="14" fillId="0" borderId="0" xfId="20" applyNumberFormat="1" applyBorder="1" applyProtection="1">
      <alignment vertical="top" wrapText="1"/>
    </xf>
    <xf numFmtId="165" fontId="14" fillId="0" borderId="0" xfId="20" applyNumberFormat="1" applyBorder="1" applyProtection="1">
      <alignment vertical="top" wrapText="1"/>
    </xf>
    <xf numFmtId="166" fontId="0" fillId="0" borderId="0" xfId="2" applyFont="1" applyBorder="1" applyAlignment="1" applyProtection="1">
      <alignment horizontal="center" vertical="top" wrapText="1"/>
    </xf>
    <xf numFmtId="166" fontId="0" fillId="0" borderId="0" xfId="2" applyFont="1" applyBorder="1" applyProtection="1">
      <alignment vertical="top" wrapText="1"/>
    </xf>
    <xf numFmtId="166" fontId="0" fillId="0" borderId="2" xfId="20" applyNumberFormat="1" applyFont="1" applyBorder="1" applyAlignment="1" applyProtection="1">
      <alignment horizontal="center" vertical="top" wrapText="1"/>
    </xf>
    <xf numFmtId="166" fontId="0" fillId="0" borderId="0" xfId="2" applyFont="1" applyFill="1" applyBorder="1" applyAlignment="1" applyProtection="1">
      <alignment horizontal="center" vertical="top" wrapText="1"/>
    </xf>
    <xf numFmtId="166" fontId="0" fillId="0" borderId="0" xfId="2" applyFont="1" applyFill="1" applyBorder="1" applyProtection="1">
      <alignment vertical="top" wrapText="1"/>
    </xf>
    <xf numFmtId="165" fontId="0" fillId="0" borderId="0" xfId="3" applyFont="1" applyFill="1" applyBorder="1" applyProtection="1">
      <alignment vertical="top" wrapText="1"/>
    </xf>
    <xf numFmtId="166" fontId="0" fillId="0" borderId="0" xfId="2" quotePrefix="1" applyFont="1" applyFill="1" applyBorder="1" applyAlignment="1" applyProtection="1">
      <alignment horizontal="center" vertical="top" wrapText="1"/>
    </xf>
    <xf numFmtId="165" fontId="10" fillId="2" borderId="19" xfId="3" applyFont="1" applyFill="1" applyBorder="1" applyAlignment="1" applyProtection="1">
      <alignment horizontal="center" vertical="top" wrapText="1"/>
    </xf>
    <xf numFmtId="169" fontId="10" fillId="2" borderId="23" xfId="4" applyFont="1" applyFill="1" applyBorder="1" applyProtection="1">
      <alignment vertical="top" wrapText="1"/>
    </xf>
    <xf numFmtId="165" fontId="10" fillId="2" borderId="24" xfId="3" applyFont="1" applyFill="1" applyBorder="1" applyAlignment="1" applyProtection="1">
      <alignment horizontal="center" vertical="top" wrapText="1"/>
    </xf>
    <xf numFmtId="0" fontId="7" fillId="0" borderId="0" xfId="21" applyFont="1" applyProtection="1"/>
    <xf numFmtId="0" fontId="31" fillId="0" borderId="0" xfId="21" applyFont="1" applyProtection="1"/>
    <xf numFmtId="0" fontId="7" fillId="0" borderId="0" xfId="21" applyFont="1" applyAlignment="1" applyProtection="1">
      <alignment horizontal="right"/>
    </xf>
    <xf numFmtId="0" fontId="31" fillId="0" borderId="0" xfId="21" quotePrefix="1" applyFont="1" applyAlignment="1" applyProtection="1">
      <alignment horizontal="left"/>
    </xf>
    <xf numFmtId="0" fontId="32" fillId="0" borderId="0" xfId="21" quotePrefix="1" applyFont="1" applyAlignment="1" applyProtection="1">
      <alignment horizontal="center"/>
    </xf>
    <xf numFmtId="0" fontId="31" fillId="0" borderId="0" xfId="21" applyFont="1" applyAlignment="1" applyProtection="1">
      <alignment horizontal="right"/>
    </xf>
    <xf numFmtId="0" fontId="31" fillId="0" borderId="0" xfId="21" applyFont="1" applyAlignment="1" applyProtection="1">
      <alignment horizontal="center"/>
    </xf>
    <xf numFmtId="0" fontId="33" fillId="0" borderId="0" xfId="21" quotePrefix="1" applyFont="1" applyAlignment="1" applyProtection="1">
      <alignment horizontal="left"/>
    </xf>
    <xf numFmtId="0" fontId="33" fillId="0" borderId="0" xfId="21" applyFont="1" applyProtection="1"/>
    <xf numFmtId="0" fontId="33" fillId="0" borderId="0" xfId="21" applyFont="1" applyAlignment="1" applyProtection="1">
      <alignment horizontal="left"/>
    </xf>
    <xf numFmtId="0" fontId="33" fillId="0" borderId="0" xfId="21" applyFont="1" applyAlignment="1" applyProtection="1">
      <alignment horizontal="right"/>
    </xf>
    <xf numFmtId="0" fontId="33" fillId="0" borderId="0" xfId="21" applyFont="1" applyAlignment="1" applyProtection="1">
      <alignment horizontal="center"/>
    </xf>
    <xf numFmtId="0" fontId="7" fillId="0" borderId="0" xfId="21" quotePrefix="1" applyFont="1" applyAlignment="1" applyProtection="1">
      <alignment horizontal="left"/>
    </xf>
    <xf numFmtId="0" fontId="7" fillId="0" borderId="0" xfId="21" applyFont="1" applyAlignment="1" applyProtection="1">
      <alignment horizontal="left"/>
    </xf>
    <xf numFmtId="0" fontId="33" fillId="0" borderId="0" xfId="21" quotePrefix="1" applyFont="1" applyAlignment="1" applyProtection="1">
      <alignment horizontal="left" vertical="top"/>
    </xf>
    <xf numFmtId="0" fontId="34" fillId="0" borderId="0" xfId="21" applyFont="1" applyAlignment="1" applyProtection="1">
      <alignment vertical="top"/>
    </xf>
    <xf numFmtId="0" fontId="34" fillId="0" borderId="0" xfId="21" applyFont="1" applyAlignment="1" applyProtection="1">
      <alignment horizontal="right" vertical="top"/>
    </xf>
    <xf numFmtId="0" fontId="7" fillId="0" borderId="0" xfId="21" applyFont="1" applyAlignment="1" applyProtection="1">
      <alignment horizontal="center"/>
    </xf>
    <xf numFmtId="14" fontId="7" fillId="0" borderId="0" xfId="21" quotePrefix="1" applyNumberFormat="1" applyFont="1" applyProtection="1"/>
    <xf numFmtId="0" fontId="31" fillId="0" borderId="0" xfId="21" applyFont="1" applyAlignment="1" applyProtection="1">
      <alignment horizontal="left"/>
    </xf>
    <xf numFmtId="49" fontId="7" fillId="0" borderId="0" xfId="21" quotePrefix="1" applyNumberFormat="1" applyFont="1" applyProtection="1"/>
    <xf numFmtId="17" fontId="7" fillId="0" borderId="0" xfId="21" applyNumberFormat="1" applyFont="1" applyAlignment="1" applyProtection="1">
      <alignment horizontal="left"/>
    </xf>
    <xf numFmtId="0" fontId="8" fillId="0" borderId="0" xfId="6" applyFont="1" applyProtection="1"/>
    <xf numFmtId="0" fontId="10" fillId="0" borderId="0" xfId="6" applyFont="1" applyProtection="1"/>
    <xf numFmtId="0" fontId="9" fillId="0" borderId="0" xfId="6" applyFont="1" applyProtection="1"/>
    <xf numFmtId="0" fontId="8" fillId="0" borderId="0" xfId="0" applyFont="1" applyProtection="1">
      <alignment vertical="top" wrapText="1"/>
    </xf>
    <xf numFmtId="0" fontId="15" fillId="0" borderId="0" xfId="6" applyFont="1" applyAlignment="1" applyProtection="1">
      <alignment vertical="top" wrapText="1"/>
    </xf>
    <xf numFmtId="0" fontId="16" fillId="0" borderId="0" xfId="6" applyFont="1" applyAlignment="1" applyProtection="1">
      <alignment horizontal="justify" vertical="top" wrapText="1"/>
    </xf>
    <xf numFmtId="0" fontId="8" fillId="0" borderId="0" xfId="6" applyFont="1" applyAlignment="1" applyProtection="1">
      <alignment vertical="top"/>
    </xf>
    <xf numFmtId="0" fontId="17" fillId="0" borderId="0" xfId="6" applyFont="1" applyAlignment="1" applyProtection="1">
      <alignment vertical="top" wrapText="1"/>
    </xf>
    <xf numFmtId="0" fontId="17" fillId="0" borderId="0" xfId="6" applyFont="1" applyAlignment="1" applyProtection="1">
      <alignment horizontal="justify" vertical="top" wrapText="1"/>
    </xf>
    <xf numFmtId="0" fontId="8" fillId="0" borderId="0" xfId="6" applyFont="1" applyAlignment="1" applyProtection="1">
      <alignment vertical="top" wrapText="1"/>
    </xf>
    <xf numFmtId="3" fontId="8" fillId="0" borderId="0" xfId="6" applyNumberFormat="1" applyFont="1" applyAlignment="1" applyProtection="1">
      <alignment horizontal="justify" vertical="top" wrapText="1"/>
    </xf>
    <xf numFmtId="3" fontId="8" fillId="0" borderId="0" xfId="6" applyNumberFormat="1" applyFont="1" applyAlignment="1" applyProtection="1">
      <alignment vertical="top" wrapText="1"/>
    </xf>
    <xf numFmtId="0" fontId="8" fillId="0" borderId="0" xfId="0" quotePrefix="1" applyFont="1" applyProtection="1">
      <alignment vertical="top" wrapText="1"/>
    </xf>
    <xf numFmtId="0" fontId="8" fillId="0" borderId="0" xfId="6" applyFont="1" applyAlignment="1" applyProtection="1">
      <alignment wrapText="1"/>
    </xf>
    <xf numFmtId="0" fontId="0" fillId="0" borderId="0" xfId="0" applyProtection="1">
      <alignment vertical="top" wrapText="1"/>
    </xf>
    <xf numFmtId="0" fontId="19" fillId="0" borderId="0" xfId="0" applyFont="1" applyProtection="1">
      <alignment vertical="top" wrapText="1"/>
    </xf>
    <xf numFmtId="0" fontId="19" fillId="0" borderId="0" xfId="0" applyFont="1" applyBorder="1" applyProtection="1">
      <alignment vertical="top" wrapText="1"/>
    </xf>
    <xf numFmtId="0" fontId="20" fillId="0" borderId="0" xfId="0" applyFont="1" applyFill="1" applyBorder="1" applyAlignment="1" applyProtection="1">
      <alignment horizontal="center" vertical="top" wrapText="1"/>
    </xf>
    <xf numFmtId="0" fontId="10" fillId="2" borderId="17" xfId="0" applyFont="1" applyFill="1" applyBorder="1" applyProtection="1">
      <alignment vertical="top" wrapText="1"/>
    </xf>
    <xf numFmtId="0" fontId="10" fillId="2" borderId="20" xfId="0" applyFont="1" applyFill="1" applyBorder="1" applyProtection="1">
      <alignment vertical="top" wrapText="1"/>
    </xf>
    <xf numFmtId="0" fontId="10" fillId="2" borderId="21" xfId="0" applyFont="1" applyFill="1" applyBorder="1" applyProtection="1">
      <alignment vertical="top" wrapText="1"/>
    </xf>
    <xf numFmtId="0" fontId="11" fillId="0" borderId="0" xfId="0" applyFont="1" applyProtection="1">
      <alignment vertical="top" wrapText="1"/>
    </xf>
    <xf numFmtId="0" fontId="10" fillId="2" borderId="22" xfId="0" applyFont="1" applyFill="1" applyBorder="1" applyProtection="1">
      <alignment vertical="top" wrapText="1"/>
    </xf>
    <xf numFmtId="0" fontId="10" fillId="2" borderId="23" xfId="0" applyFont="1" applyFill="1" applyBorder="1" applyProtection="1">
      <alignment vertical="top" wrapText="1"/>
    </xf>
    <xf numFmtId="0" fontId="12" fillId="0" borderId="4" xfId="11" applyFont="1" applyBorder="1" applyProtection="1"/>
    <xf numFmtId="0" fontId="13" fillId="0" borderId="5" xfId="11" applyFont="1" applyBorder="1" applyProtection="1"/>
    <xf numFmtId="170" fontId="12" fillId="0" borderId="18" xfId="11" applyNumberFormat="1" applyFont="1" applyBorder="1" applyProtection="1"/>
    <xf numFmtId="0" fontId="13" fillId="0" borderId="0" xfId="11" applyFont="1" applyProtection="1"/>
    <xf numFmtId="0" fontId="8" fillId="0" borderId="0" xfId="11" applyFont="1" applyProtection="1"/>
    <xf numFmtId="4" fontId="8" fillId="0" borderId="0" xfId="11" applyNumberFormat="1" applyFont="1" applyProtection="1"/>
    <xf numFmtId="170" fontId="9" fillId="0" borderId="0" xfId="11" applyNumberFormat="1" applyFont="1" applyProtection="1"/>
    <xf numFmtId="0" fontId="21" fillId="0" borderId="3" xfId="11" applyFont="1" applyBorder="1" applyProtection="1"/>
    <xf numFmtId="170" fontId="21" fillId="0" borderId="3" xfId="11" applyNumberFormat="1" applyFont="1" applyBorder="1" applyProtection="1"/>
    <xf numFmtId="0" fontId="21" fillId="0" borderId="0" xfId="11" applyFont="1" applyProtection="1"/>
    <xf numFmtId="0" fontId="22" fillId="0" borderId="4" xfId="11" applyFont="1" applyBorder="1" applyProtection="1"/>
    <xf numFmtId="0" fontId="23" fillId="0" borderId="5" xfId="11" applyFont="1" applyBorder="1" applyProtection="1"/>
    <xf numFmtId="4" fontId="23" fillId="0" borderId="5" xfId="11" applyNumberFormat="1" applyFont="1" applyBorder="1" applyProtection="1"/>
    <xf numFmtId="170" fontId="22" fillId="0" borderId="18" xfId="11" applyNumberFormat="1" applyFont="1" applyBorder="1" applyProtection="1"/>
    <xf numFmtId="0" fontId="23" fillId="0" borderId="0" xfId="11" applyFont="1" applyProtection="1"/>
    <xf numFmtId="49" fontId="0" fillId="0" borderId="1" xfId="0" applyNumberFormat="1" applyBorder="1" applyAlignment="1" applyProtection="1">
      <alignment horizontal="center" vertical="top" wrapText="1"/>
    </xf>
    <xf numFmtId="0" fontId="0" fillId="0" borderId="1" xfId="0" applyBorder="1" applyAlignment="1" applyProtection="1">
      <alignment horizontal="center" vertical="top" wrapText="1"/>
    </xf>
    <xf numFmtId="165" fontId="0" fillId="0" borderId="1" xfId="0" applyNumberFormat="1" applyBorder="1" applyAlignment="1" applyProtection="1">
      <alignment horizontal="center" vertical="top" wrapText="1"/>
    </xf>
    <xf numFmtId="49" fontId="10" fillId="0" borderId="0" xfId="0" applyNumberFormat="1" applyFont="1" applyProtection="1">
      <alignment vertical="top" wrapText="1"/>
    </xf>
    <xf numFmtId="0" fontId="10" fillId="0" borderId="0" xfId="0" applyFont="1" applyProtection="1">
      <alignment vertical="top" wrapText="1"/>
    </xf>
    <xf numFmtId="166" fontId="10" fillId="0" borderId="0" xfId="0" applyNumberFormat="1" applyFont="1" applyAlignment="1" applyProtection="1">
      <alignment horizontal="center" vertical="top" wrapText="1"/>
    </xf>
    <xf numFmtId="166" fontId="10" fillId="0" borderId="0" xfId="0" applyNumberFormat="1" applyFont="1" applyProtection="1">
      <alignment vertical="top" wrapText="1"/>
    </xf>
    <xf numFmtId="165" fontId="10" fillId="0" borderId="0" xfId="0" applyNumberFormat="1" applyFont="1" applyProtection="1">
      <alignment vertical="top" wrapText="1"/>
    </xf>
    <xf numFmtId="49" fontId="0" fillId="0" borderId="0" xfId="0" applyNumberFormat="1" applyProtection="1">
      <alignment vertical="top" wrapText="1"/>
    </xf>
    <xf numFmtId="0" fontId="0" fillId="0" borderId="0" xfId="0" applyFill="1" applyProtection="1">
      <alignment vertical="top" wrapText="1"/>
    </xf>
    <xf numFmtId="165" fontId="0" fillId="0" borderId="0" xfId="0" applyNumberFormat="1" applyFill="1" applyProtection="1">
      <alignment vertical="top" wrapText="1"/>
    </xf>
    <xf numFmtId="0" fontId="44" fillId="0" borderId="0" xfId="29" applyFill="1" applyProtection="1">
      <alignment vertical="top" wrapText="1"/>
    </xf>
    <xf numFmtId="44" fontId="39" fillId="0" borderId="0" xfId="140" applyFont="1" applyFill="1" applyBorder="1" applyAlignment="1" applyProtection="1">
      <alignment vertical="top" wrapText="1"/>
    </xf>
    <xf numFmtId="165" fontId="39" fillId="0" borderId="0" xfId="3" applyFont="1" applyBorder="1" applyProtection="1">
      <alignment vertical="top" wrapText="1"/>
    </xf>
    <xf numFmtId="0" fontId="39" fillId="0" borderId="0" xfId="29" applyFont="1" applyProtection="1">
      <alignment vertical="top" wrapText="1"/>
    </xf>
    <xf numFmtId="43" fontId="44" fillId="0" borderId="0" xfId="32" applyFont="1" applyFill="1" applyBorder="1" applyAlignment="1" applyProtection="1">
      <alignment horizontal="center" vertical="top" wrapText="1"/>
    </xf>
    <xf numFmtId="43" fontId="44" fillId="0" borderId="0" xfId="29" applyNumberFormat="1" applyFill="1" applyProtection="1">
      <alignment vertical="top" wrapText="1"/>
    </xf>
    <xf numFmtId="44" fontId="44" fillId="0" borderId="0" xfId="132" applyFont="1" applyFill="1" applyBorder="1" applyAlignment="1" applyProtection="1">
      <alignment vertical="top" wrapText="1"/>
    </xf>
    <xf numFmtId="0" fontId="0" fillId="0" borderId="0" xfId="0" applyAlignment="1" applyProtection="1"/>
    <xf numFmtId="43" fontId="39" fillId="0" borderId="0" xfId="1" applyNumberFormat="1" applyFont="1" applyFill="1" applyBorder="1" applyAlignment="1" applyProtection="1">
      <alignment vertical="top" wrapText="1"/>
    </xf>
    <xf numFmtId="165" fontId="0" fillId="0" borderId="0" xfId="3" applyFont="1" applyFill="1" applyBorder="1" applyProtection="1">
      <alignment vertical="top" wrapText="1"/>
      <protection locked="0"/>
    </xf>
    <xf numFmtId="44" fontId="44" fillId="0" borderId="0" xfId="132" applyFont="1" applyFill="1" applyBorder="1" applyAlignment="1" applyProtection="1">
      <alignment vertical="top" wrapText="1"/>
      <protection locked="0"/>
    </xf>
    <xf numFmtId="43" fontId="44" fillId="0" borderId="0" xfId="32" applyFont="1" applyFill="1" applyBorder="1" applyAlignment="1" applyProtection="1">
      <alignment vertical="top" wrapText="1"/>
    </xf>
    <xf numFmtId="0" fontId="44" fillId="0" borderId="0" xfId="29" applyFill="1" applyAlignment="1" applyProtection="1">
      <alignment horizontal="right" vertical="top" wrapText="1"/>
    </xf>
    <xf numFmtId="49" fontId="55" fillId="0" borderId="0" xfId="0" applyNumberFormat="1" applyFont="1" applyProtection="1">
      <alignment vertical="top" wrapText="1"/>
    </xf>
    <xf numFmtId="165" fontId="39" fillId="0" borderId="0" xfId="3" applyFont="1" applyAlignment="1" applyProtection="1">
      <alignment vertical="top"/>
    </xf>
    <xf numFmtId="0" fontId="39" fillId="0" borderId="0" xfId="0" applyFont="1" applyAlignment="1" applyProtection="1">
      <alignment vertical="top"/>
    </xf>
    <xf numFmtId="49" fontId="0" fillId="0" borderId="0" xfId="0" applyNumberFormat="1" applyAlignment="1" applyProtection="1">
      <alignment horizontal="left" vertical="top" wrapText="1"/>
    </xf>
    <xf numFmtId="49" fontId="36" fillId="0" borderId="0" xfId="22" applyNumberFormat="1" applyFont="1" applyAlignment="1" applyProtection="1">
      <alignment vertical="top" wrapText="1"/>
    </xf>
    <xf numFmtId="171" fontId="21" fillId="0" borderId="3" xfId="11" applyNumberFormat="1" applyFont="1" applyBorder="1" applyAlignment="1" applyProtection="1">
      <alignment horizontal="center"/>
    </xf>
    <xf numFmtId="0" fontId="41" fillId="0" borderId="0" xfId="29" applyFont="1" applyProtection="1">
      <alignment vertical="top" wrapText="1"/>
    </xf>
    <xf numFmtId="0" fontId="24" fillId="0" borderId="0" xfId="0" applyFont="1" applyProtection="1">
      <alignment vertical="top" wrapText="1"/>
    </xf>
    <xf numFmtId="0" fontId="27" fillId="0" borderId="0" xfId="0" applyFont="1" applyProtection="1">
      <alignment vertical="top" wrapText="1"/>
    </xf>
    <xf numFmtId="0" fontId="56" fillId="0" borderId="0" xfId="0" applyFont="1" applyAlignment="1" applyProtection="1">
      <alignment horizontal="center" vertical="top" wrapText="1"/>
    </xf>
    <xf numFmtId="0" fontId="42" fillId="0" borderId="0" xfId="0" applyFont="1" applyProtection="1">
      <alignment vertical="top" wrapText="1"/>
    </xf>
    <xf numFmtId="0" fontId="26" fillId="0" borderId="0" xfId="0" applyFont="1" applyProtection="1">
      <alignment vertical="top" wrapText="1"/>
    </xf>
    <xf numFmtId="0" fontId="40" fillId="0" borderId="0" xfId="0" applyFont="1" applyProtection="1">
      <alignment vertical="top" wrapText="1"/>
    </xf>
    <xf numFmtId="49" fontId="0" fillId="0" borderId="0" xfId="0" applyNumberFormat="1" applyAlignment="1" applyProtection="1">
      <alignment horizontal="left" vertical="top" wrapText="1"/>
    </xf>
    <xf numFmtId="0" fontId="27" fillId="0" borderId="0" xfId="0" applyFont="1" applyAlignment="1" applyProtection="1">
      <alignment horizontal="left" vertical="top" wrapText="1"/>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6" xfId="0" applyFont="1" applyBorder="1" applyAlignment="1">
      <alignment vertical="center"/>
    </xf>
    <xf numFmtId="0" fontId="37" fillId="0" borderId="7" xfId="0" applyFont="1" applyBorder="1" applyAlignment="1">
      <alignment vertical="center"/>
    </xf>
    <xf numFmtId="0" fontId="37" fillId="0" borderId="8" xfId="0" applyFont="1" applyBorder="1" applyAlignment="1">
      <alignment vertical="center"/>
    </xf>
  </cellXfs>
  <cellStyles count="269">
    <cellStyle name="Comma" xfId="2" builtinId="3"/>
    <cellStyle name="Currency" xfId="3" builtinId="4"/>
    <cellStyle name="Excel Built-in RowLevel_0" xfId="20" xr:uid="{00000000-0005-0000-0000-000017000000}"/>
    <cellStyle name="Hiperpovezava 2" xfId="57" xr:uid="{2946B424-76C5-4524-B0CA-DDADAF3F47FF}"/>
    <cellStyle name="Hyperlink_Jeder 11. m² gratis terratherm_clima Rechenprogramm lassi" xfId="80" xr:uid="{C5508782-E337-4F72-8F4A-F27480332CCE}"/>
    <cellStyle name="Navadno 10" xfId="92" xr:uid="{675BEBAD-9D8A-4D85-9F04-F70BCF36309F}"/>
    <cellStyle name="Navadno 13" xfId="23" xr:uid="{1D37720A-88F0-4D39-A090-182711C596A9}"/>
    <cellStyle name="Navadno 13 2" xfId="40" xr:uid="{AED17716-073F-4ED4-9853-B86AACE21633}"/>
    <cellStyle name="Navadno 13 2 2" xfId="62" xr:uid="{2BF56252-FDED-4CA4-8938-F8EEDC62E54C}"/>
    <cellStyle name="Navadno 13 2 2 2" xfId="111" xr:uid="{765C7529-94EF-4350-B52E-B58F11FB75AA}"/>
    <cellStyle name="Navadno 13 2 2 2 2" xfId="232" xr:uid="{C4C6DD9A-7DE9-4D38-A798-3C536D64CE9A}"/>
    <cellStyle name="Navadno 13 2 2 3" xfId="201" xr:uid="{895C37E5-CFDA-4310-BA8E-ED5E9D34FD25}"/>
    <cellStyle name="Navadno 13 2 2 4" xfId="158" xr:uid="{8C8CB099-2EA4-4BC3-BF5D-D93AB7AC4CD7}"/>
    <cellStyle name="Navadno 13 2 3" xfId="52" xr:uid="{E201D9DB-87B5-41FF-B0DA-9D73694D2EA2}"/>
    <cellStyle name="Navadno 13 2 3 2" xfId="119" xr:uid="{DB0CD979-08AD-4F99-B274-E241579BB9EC}"/>
    <cellStyle name="Navadno 13 2 3 2 2" xfId="240" xr:uid="{C1C9933B-2060-4125-A288-E945E813368D}"/>
    <cellStyle name="Navadno 13 2 3 3" xfId="192" xr:uid="{8BF9247B-E1AB-4CDD-8DAF-DB81FFE4A53F}"/>
    <cellStyle name="Navadno 13 2 3 4" xfId="148" xr:uid="{99153470-E414-4BCC-B944-856D43FB07D7}"/>
    <cellStyle name="Navadno 13 2 4" xfId="103" xr:uid="{9FB12FF2-B985-4A2A-B552-F77E8AC67467}"/>
    <cellStyle name="Navadno 13 2 4 2" xfId="224" xr:uid="{4696BB96-322A-4B86-A9C0-2B6853C8B42D}"/>
    <cellStyle name="Navadno 13 2 5" xfId="183" xr:uid="{2C905C51-557D-4277-B0E3-7365A7A61CB4}"/>
    <cellStyle name="Navadno 13 2 6" xfId="141" xr:uid="{7FD84B95-7D8C-49EF-8827-F0FC7CA65E4B}"/>
    <cellStyle name="Navadno 13 2 7" xfId="259" xr:uid="{A9F792C2-CED3-43D3-B584-C4E0EE876196}"/>
    <cellStyle name="Navadno 13 3" xfId="176" xr:uid="{86FF851A-315A-49CC-8716-42B01B877594}"/>
    <cellStyle name="Navadno 14" xfId="21" xr:uid="{3F4D3B85-5417-46BF-974A-143EC0877930}"/>
    <cellStyle name="Navadno 2" xfId="5" xr:uid="{00000000-0005-0000-0000-000006000000}"/>
    <cellStyle name="Navadno 2 2" xfId="6" xr:uid="{00000000-0005-0000-0000-000007000000}"/>
    <cellStyle name="Navadno 2 2 2" xfId="7" xr:uid="{00000000-0005-0000-0000-000008000000}"/>
    <cellStyle name="Navadno 2 2 2 2" xfId="97" xr:uid="{E2FA0019-E2FB-4D64-8EAE-D6F7221C5C66}"/>
    <cellStyle name="Navadno 2 2 2 3" xfId="83" xr:uid="{8876C823-7ED0-4552-8D4E-A8A1AB90D8CF}"/>
    <cellStyle name="Navadno 2 2 3" xfId="46" xr:uid="{F2FAA9FC-AF07-4DC4-8EA4-A70CAB81E996}"/>
    <cellStyle name="Navadno 2 2 4" xfId="89" xr:uid="{EF02E080-5C4F-46FE-AEB5-B65BA73661CE}"/>
    <cellStyle name="Navadno 2 3" xfId="22" xr:uid="{FFF8A7F3-3DB4-4A09-9B4D-4A5F11F46CA3}"/>
    <cellStyle name="Navadno 2 3 2" xfId="91" xr:uid="{7D010D29-94E5-44EE-93A9-2DD0567CA13A}"/>
    <cellStyle name="Navadno 2 3 3" xfId="78" xr:uid="{5A2AB6C7-D957-4BE0-A14E-7330357E539A}"/>
    <cellStyle name="Navadno 2 4" xfId="95" xr:uid="{44D289B1-6486-4FF0-A2CE-C567FDD3B1AE}"/>
    <cellStyle name="Navadno 2 5" xfId="81" xr:uid="{9AC63D7C-0BCA-4A89-AB3E-9E2155DBAB09}"/>
    <cellStyle name="Navadno 2 6" xfId="31" xr:uid="{D01260EF-8841-4A66-922D-BC8161C854A8}"/>
    <cellStyle name="Navadno 3" xfId="8" xr:uid="{00000000-0005-0000-0000-000009000000}"/>
    <cellStyle name="Navadno 3 2" xfId="94" xr:uid="{44D73B5D-D82B-4815-A0A6-471E2137B484}"/>
    <cellStyle name="Navadno 3 2 2" xfId="135" xr:uid="{7150FDC2-288C-4B1E-BE4D-DD32F89D8DF8}"/>
    <cellStyle name="Navadno 3 2 2 2" xfId="256" xr:uid="{8DC5398F-C4D1-4B8E-973F-43CBB9544A81}"/>
    <cellStyle name="Navadno 3 2 3" xfId="217" xr:uid="{D032E17C-5D4B-445A-8270-FD78EFF7B6C5}"/>
    <cellStyle name="Navadno 3 3" xfId="35" xr:uid="{7A0B74D3-76D8-4921-9D47-3E16EAAEC768}"/>
    <cellStyle name="Navadno 3 4" xfId="168" xr:uid="{427F1DD0-130B-4300-8A09-B7CD15E9704F}"/>
    <cellStyle name="Navadno 3 5" xfId="87" xr:uid="{6EFED624-AFF1-4402-963C-075DBA9090CB}"/>
    <cellStyle name="Navadno 4" xfId="9" xr:uid="{00000000-0005-0000-0000-00000A000000}"/>
    <cellStyle name="Navadno 4 2" xfId="37" xr:uid="{E362F582-BAE6-469B-A3CA-82DBA77A715F}"/>
    <cellStyle name="Navadno 4 3" xfId="169" xr:uid="{D9E7F422-C04F-455B-8E7E-43166999AF6C}"/>
    <cellStyle name="Navadno 5" xfId="10" xr:uid="{00000000-0005-0000-0000-00000B000000}"/>
    <cellStyle name="Navadno 5 2" xfId="29" xr:uid="{BCEB0E90-FAC3-432F-9224-FDA81C16B8C3}"/>
    <cellStyle name="Navadno 5 3" xfId="44" xr:uid="{6A46B79C-4700-4B57-8324-A319CC6BC673}"/>
    <cellStyle name="Navadno 5 4" xfId="170" xr:uid="{A5625333-2724-4B8F-A3D0-ED4FAFD9AB84}"/>
    <cellStyle name="Navadno 6" xfId="28" xr:uid="{59BA1A10-E835-44C0-8C2B-09AD444AD980}"/>
    <cellStyle name="Navadno_pop.PGD-GO-Petanjci" xfId="11" xr:uid="{00000000-0005-0000-0000-00000C000000}"/>
    <cellStyle name="Normal" xfId="0" builtinId="0"/>
    <cellStyle name="Normal 2" xfId="79" xr:uid="{3882CDF3-03C7-4934-BCBD-DCF62BEDB4F3}"/>
    <cellStyle name="Normal 3" xfId="82" xr:uid="{3AE466D4-768C-4ED6-AF49-452773F196F6}"/>
    <cellStyle name="Odstotek 2" xfId="38" xr:uid="{0D02D645-6B12-4D26-905D-C4909534A3F1}"/>
    <cellStyle name="Odstotek 2 2" xfId="48" xr:uid="{47BA34E9-D7EB-4668-B70D-7A2ADD176280}"/>
    <cellStyle name="Odstotek 3" xfId="85" xr:uid="{20472513-2BB6-4AFA-BF9F-7D055D3E2EA1}"/>
    <cellStyle name="Odstotek 4" xfId="45" xr:uid="{3EB09482-BBF6-40EF-9FBD-B360C7D40C4C}"/>
    <cellStyle name="Percent" xfId="4" builtinId="5"/>
    <cellStyle name="Pojasnjevalno besedilo 2" xfId="86" xr:uid="{2F8282B3-3398-4A40-9B1E-9DCFCC6B03E3}"/>
    <cellStyle name="RowLevel_3" xfId="1" builtinId="1" iLevel="2"/>
    <cellStyle name="Valuta 10" xfId="137" xr:uid="{12B274EE-0096-4D08-9B94-C0EE72354D1B}"/>
    <cellStyle name="Valuta 2" xfId="12" xr:uid="{00000000-0005-0000-0000-00000F000000}"/>
    <cellStyle name="Valuta 2 10" xfId="138" xr:uid="{819D776A-B357-4992-A3C8-8C6D8DFB40E8}"/>
    <cellStyle name="Valuta 2 2" xfId="39" xr:uid="{6CF5A901-C591-44A1-99FB-02690924A95B}"/>
    <cellStyle name="Valuta 2 2 2" xfId="61" xr:uid="{07714B87-9292-4AAE-B919-FC252CD26D40}"/>
    <cellStyle name="Valuta 2 2 2 2" xfId="69" xr:uid="{AEF62E99-D701-4A1B-83A6-664FC85C7FB6}"/>
    <cellStyle name="Valuta 2 2 2 2 2" xfId="127" xr:uid="{8A6ADECB-1CB6-4569-9221-C8A2C5BEC18C}"/>
    <cellStyle name="Valuta 2 2 2 2 2 2" xfId="248" xr:uid="{6D19DD38-3FE1-4ED1-B544-2EC981FB3ECA}"/>
    <cellStyle name="Valuta 2 2 2 2 3" xfId="208" xr:uid="{0DA803A3-AE64-41FE-BCC5-70219E096191}"/>
    <cellStyle name="Valuta 2 2 2 3" xfId="110" xr:uid="{61DB3A4A-36F6-420B-930A-03EE7A6795F7}"/>
    <cellStyle name="Valuta 2 2 2 3 2" xfId="231" xr:uid="{4EA4C5F9-55D7-4C53-84A9-1ABDA007A5C6}"/>
    <cellStyle name="Valuta 2 2 2 4" xfId="200" xr:uid="{54C5FCE9-32A7-463D-ABA6-F77C1A849E6A}"/>
    <cellStyle name="Valuta 2 2 2 5" xfId="157" xr:uid="{DD9FF164-6693-421A-AD81-1A58DC096F06}"/>
    <cellStyle name="Valuta 2 2 3" xfId="51" xr:uid="{58A0699C-E816-4092-8212-5F24E4F0534F}"/>
    <cellStyle name="Valuta 2 2 3 2" xfId="96" xr:uid="{290A2A0B-23A0-43EA-B3E4-DC2F3FDB1D8B}"/>
    <cellStyle name="Valuta 2 2 3 2 2" xfId="136" xr:uid="{9C0C6C39-76C3-49A4-B358-F1373C6C5246}"/>
    <cellStyle name="Valuta 2 2 3 2 2 2" xfId="257" xr:uid="{9BAC23B8-537A-4F05-A94B-53279C712389}"/>
    <cellStyle name="Valuta 2 2 3 2 3" xfId="218" xr:uid="{37840BB0-8A55-4D97-B624-D2601024BD96}"/>
    <cellStyle name="Valuta 2 2 3 3" xfId="118" xr:uid="{FA1D2DE1-9534-403F-8B28-3D7DE6E1B447}"/>
    <cellStyle name="Valuta 2 2 3 3 2" xfId="239" xr:uid="{DD50799A-6026-4AB0-AFBD-2D29BF21D7EB}"/>
    <cellStyle name="Valuta 2 2 3 4" xfId="191" xr:uid="{8C7E14F3-9F38-4351-8A2C-B8F3693F3BF7}"/>
    <cellStyle name="Valuta 2 2 3 5" xfId="147" xr:uid="{34373F37-E864-4656-A408-81A6AF445098}"/>
    <cellStyle name="Valuta 2 2 4" xfId="102" xr:uid="{C8E0274E-338F-4998-98B5-DC21290C023F}"/>
    <cellStyle name="Valuta 2 2 4 2" xfId="223" xr:uid="{849391E2-FB58-4F9F-86B3-C7DFBA64490A}"/>
    <cellStyle name="Valuta 2 2 5" xfId="182" xr:uid="{547AD638-1DB3-4C54-B19F-2B3CBF28D8E9}"/>
    <cellStyle name="Valuta 2 2 6" xfId="140" xr:uid="{BCA1CB62-35DF-4087-B15E-E5D44EC2B100}"/>
    <cellStyle name="Valuta 2 2 6 2" xfId="265" xr:uid="{4D2DBA7B-CE9E-4647-8679-48998A69806D}"/>
    <cellStyle name="Valuta 2 2 7" xfId="260" xr:uid="{749071B5-5F90-4F5F-B063-5F306FE90F34}"/>
    <cellStyle name="Valuta 2 3" xfId="59" xr:uid="{5612A647-0F85-40CB-8423-60165FE1CE23}"/>
    <cellStyle name="Valuta 2 3 2" xfId="74" xr:uid="{4730036A-E9F5-4FFA-8226-B1F36A1A1137}"/>
    <cellStyle name="Valuta 2 3 2 2" xfId="132" xr:uid="{37025E0B-FDB5-41D4-9FBD-12A2704F6D7F}"/>
    <cellStyle name="Valuta 2 3 2 2 2" xfId="253" xr:uid="{D0163A61-D54C-4C73-80B3-1F7993CF8AC7}"/>
    <cellStyle name="Valuta 2 3 2 3" xfId="213" xr:uid="{1F12AFA4-20CB-4060-B1DC-4D519EC79131}"/>
    <cellStyle name="Valuta 2 3 3" xfId="108" xr:uid="{6DE30755-A490-456C-8EBA-7C1741C14078}"/>
    <cellStyle name="Valuta 2 3 3 2" xfId="229" xr:uid="{E5DDDF6F-0CE7-478E-8F21-FEC0D906F593}"/>
    <cellStyle name="Valuta 2 3 4" xfId="198" xr:uid="{F639D2A4-DE9C-4BC6-97E7-ACA035F864B3}"/>
    <cellStyle name="Valuta 2 3 5" xfId="153" xr:uid="{606D56B6-7138-43B1-B8FC-BE479E5868ED}"/>
    <cellStyle name="Valuta 2 4" xfId="27" xr:uid="{289F4405-32DB-4BC2-9462-543A06A7E50D}"/>
    <cellStyle name="Valuta 2 4 2" xfId="65" xr:uid="{DEA516C6-E5D5-4A9F-A8F3-5CE8FE602EE8}"/>
    <cellStyle name="Valuta 2 4 2 2" xfId="72" xr:uid="{96174A11-4F65-43C5-9929-7301E2E1C16A}"/>
    <cellStyle name="Valuta 2 4 2 2 2" xfId="130" xr:uid="{D5388FD6-7BF5-4288-9998-F3512E3DDA1F}"/>
    <cellStyle name="Valuta 2 4 2 2 2 2" xfId="251" xr:uid="{17DEA6C7-CB9F-4479-AF1D-EE52787149DB}"/>
    <cellStyle name="Valuta 2 4 2 2 3" xfId="211" xr:uid="{B816B0DE-3FF3-40FC-AA16-280FEA7701E1}"/>
    <cellStyle name="Valuta 2 4 2 3" xfId="114" xr:uid="{FDEE5F82-5341-4B33-90AD-F4741CDC8780}"/>
    <cellStyle name="Valuta 2 4 2 3 2" xfId="235" xr:uid="{730EADC1-8241-4F73-932B-8C37DE697C9E}"/>
    <cellStyle name="Valuta 2 4 2 4" xfId="204" xr:uid="{9D5EDE23-13FB-4C46-9EA6-823732202DCF}"/>
    <cellStyle name="Valuta 2 4 2 5" xfId="161" xr:uid="{26A3655F-1570-46C9-988E-7D0AC08FB11B}"/>
    <cellStyle name="Valuta 2 4 3" xfId="55" xr:uid="{5ED01EF8-92F1-403C-983A-29D7F688A5D8}"/>
    <cellStyle name="Valuta 2 4 3 2" xfId="122" xr:uid="{691ADBA4-A3AD-480D-8FF2-6843C8D43338}"/>
    <cellStyle name="Valuta 2 4 3 2 2" xfId="243" xr:uid="{CDCD33FB-37FA-4C61-850A-A82B44BCF4F7}"/>
    <cellStyle name="Valuta 2 4 3 3" xfId="195" xr:uid="{B1F0599A-D776-4440-862D-E82FAFAB5D34}"/>
    <cellStyle name="Valuta 2 4 3 4" xfId="151" xr:uid="{698027DC-8A7D-4799-B1A2-C43C29DD4EE2}"/>
    <cellStyle name="Valuta 2 4 4" xfId="43" xr:uid="{13DAA53B-FB7A-4573-89B7-04CCEA5CE4C0}"/>
    <cellStyle name="Valuta 2 4 4 2" xfId="186" xr:uid="{E2BDB366-85FB-44F7-8309-04A2E01AC8F6}"/>
    <cellStyle name="Valuta 2 4 5" xfId="262" xr:uid="{71F60F32-EC06-46E1-9C67-4EC94F3E658A}"/>
    <cellStyle name="Valuta 2 4 5 2" xfId="268" xr:uid="{F03D556C-BC0A-4A69-9EDD-35DBC7E9E6C3}"/>
    <cellStyle name="Valuta 2 5" xfId="68" xr:uid="{3A00D8C7-A1C9-4BF0-B427-7C77B928A56F}"/>
    <cellStyle name="Valuta 2 5 2" xfId="75" xr:uid="{A00BEF45-B804-4A0A-BF87-151D9AFD7287}"/>
    <cellStyle name="Valuta 2 5 2 2" xfId="133" xr:uid="{B92E44DF-737B-4E02-8CD6-269FD021F7B1}"/>
    <cellStyle name="Valuta 2 5 2 2 2" xfId="254" xr:uid="{812C8D2F-7A65-4FB3-8626-4276F470F289}"/>
    <cellStyle name="Valuta 2 5 2 3" xfId="214" xr:uid="{A48FC4C7-79AD-48BE-BA9C-E5456D11FD78}"/>
    <cellStyle name="Valuta 2 5 3" xfId="126" xr:uid="{F7B64EF4-CCA4-4D63-B3A5-596766BCDF1D}"/>
    <cellStyle name="Valuta 2 5 3 2" xfId="247" xr:uid="{DA45EC3F-037F-42E0-A93C-CA66BE8C26EF}"/>
    <cellStyle name="Valuta 2 5 4" xfId="207" xr:uid="{87AC979B-5C00-4379-ACE2-09C26FA50422}"/>
    <cellStyle name="Valuta 2 5 5" xfId="155" xr:uid="{3BAF1F5D-B8C0-4DF1-AE41-0545A5C0F26D}"/>
    <cellStyle name="Valuta 2 6" xfId="49" xr:uid="{610AC1C3-0583-4628-8176-B1F867F4F1A2}"/>
    <cellStyle name="Valuta 2 6 2" xfId="90" xr:uid="{7D9D5B2C-33FB-400B-9439-AD1E866F4C30}"/>
    <cellStyle name="Valuta 2 6 3" xfId="116" xr:uid="{2D5EA0D3-450A-46C7-BDF6-C0276C0CC36B}"/>
    <cellStyle name="Valuta 2 6 3 2" xfId="237" xr:uid="{36C091DD-11C3-42B8-BE97-206C881E4B67}"/>
    <cellStyle name="Valuta 2 6 4" xfId="189" xr:uid="{1E25903D-24A1-4293-B7F8-DE5F931B8816}"/>
    <cellStyle name="Valuta 2 6 5" xfId="145" xr:uid="{6736C394-FCCF-4937-842E-8EBF17509584}"/>
    <cellStyle name="Valuta 2 7" xfId="33" xr:uid="{87D3882B-CD7E-442D-89CC-D76CB3EBA3BC}"/>
    <cellStyle name="Valuta 2 7 2" xfId="180" xr:uid="{96A38BD1-A909-49CA-94A5-B4D4183D1EB5}"/>
    <cellStyle name="Valuta 2 8" xfId="99" xr:uid="{843CF04B-82CF-4605-BA92-E9EAD1E92352}"/>
    <cellStyle name="Valuta 2 8 2" xfId="220" xr:uid="{E55DCA4C-959D-4DF6-B3F1-E76D46AFF24C}"/>
    <cellStyle name="Valuta 2 9" xfId="171" xr:uid="{8C172B8F-7173-4CD8-8D6E-9AC4007EDE67}"/>
    <cellStyle name="Valuta 3" xfId="13" xr:uid="{00000000-0005-0000-0000-000010000000}"/>
    <cellStyle name="Valuta 3 2" xfId="60" xr:uid="{66CEB3A6-8713-4A09-914D-AB5B09848815}"/>
    <cellStyle name="Valuta 3 2 2" xfId="109" xr:uid="{65C8B2A8-B465-473E-BE0B-764270FB4346}"/>
    <cellStyle name="Valuta 3 2 2 2" xfId="230" xr:uid="{78D044DC-CA98-423A-B0ED-48220528FD89}"/>
    <cellStyle name="Valuta 3 2 3" xfId="199" xr:uid="{7B0A4BB4-14EB-4FED-B67B-904B711ED4D0}"/>
    <cellStyle name="Valuta 3 2 4" xfId="156" xr:uid="{9D7C809D-F7C7-4508-A2AF-9B4E6AB5F96B}"/>
    <cellStyle name="Valuta 3 3" xfId="50" xr:uid="{3E73267E-0DC7-460A-9925-84C52EA8240C}"/>
    <cellStyle name="Valuta 3 3 2" xfId="76" xr:uid="{053425E1-3508-4B71-9183-AD23F4E8C3BF}"/>
    <cellStyle name="Valuta 3 3 2 2" xfId="134" xr:uid="{97DFBB6E-EB9F-4CFA-B4BE-878F4481EB3F}"/>
    <cellStyle name="Valuta 3 3 2 2 2" xfId="255" xr:uid="{F67510D7-7654-4D41-AF01-C878F7BE672E}"/>
    <cellStyle name="Valuta 3 3 2 3" xfId="215" xr:uid="{8814D241-1C66-49A6-8282-AEF2B162CF98}"/>
    <cellStyle name="Valuta 3 3 3" xfId="117" xr:uid="{03454018-7731-425A-ABBE-B4BC8FB27CB3}"/>
    <cellStyle name="Valuta 3 3 3 2" xfId="238" xr:uid="{7E4FE4DC-6216-4C9D-A91C-26D0722FBC1A}"/>
    <cellStyle name="Valuta 3 3 4" xfId="190" xr:uid="{83980270-9AFD-493A-8AF6-12A9D5CF44B5}"/>
    <cellStyle name="Valuta 3 3 5" xfId="146" xr:uid="{3A47BF0F-5890-43A0-B40A-0204C7676584}"/>
    <cellStyle name="Valuta 3 4" xfId="34" xr:uid="{F285B9D5-6773-42BB-9A4D-1E340D40AF83}"/>
    <cellStyle name="Valuta 3 4 2" xfId="181" xr:uid="{B419B65E-FF9B-495C-8B08-8F9CFD9D2095}"/>
    <cellStyle name="Valuta 3 5" xfId="100" xr:uid="{6713BAA0-D91C-45F5-93AB-ADF301084C1F}"/>
    <cellStyle name="Valuta 3 5 2" xfId="221" xr:uid="{DC9740F4-834E-4C60-BA33-8253DFFC4A71}"/>
    <cellStyle name="Valuta 3 6" xfId="172" xr:uid="{5C2F5DBF-A3F5-48C5-89E7-D00F2AA7A216}"/>
    <cellStyle name="Valuta 3 7" xfId="139" xr:uid="{61124415-D5A1-4A0D-96E9-6B70DD550188}"/>
    <cellStyle name="Valuta 4" xfId="14" xr:uid="{00000000-0005-0000-0000-000011000000}"/>
    <cellStyle name="Valuta 5" xfId="26" xr:uid="{E87D147E-12F5-4AC6-8E6A-E4876DE41EE0}"/>
    <cellStyle name="Valuta 5 2" xfId="42" xr:uid="{EA979E3F-B519-4DDB-B74D-50B83F9F4F72}"/>
    <cellStyle name="Valuta 5 2 2" xfId="64" xr:uid="{64FEA503-24E8-4914-9A5A-A5F27A494081}"/>
    <cellStyle name="Valuta 5 2 2 2" xfId="71" xr:uid="{5D3653F6-E9EB-4754-A8D2-D3BDC626DA63}"/>
    <cellStyle name="Valuta 5 2 2 2 2" xfId="129" xr:uid="{B32B804D-364F-49F6-8C8D-845FC2FB0822}"/>
    <cellStyle name="Valuta 5 2 2 2 2 2" xfId="250" xr:uid="{B2B56A4C-4051-4007-9244-CFB3CBD827B7}"/>
    <cellStyle name="Valuta 5 2 2 2 3" xfId="210" xr:uid="{EF75734F-0898-4FFF-A8A9-0E05FADB2BF0}"/>
    <cellStyle name="Valuta 5 2 2 2 4" xfId="165" xr:uid="{F032D5BD-D523-40AB-8852-BE47B806092B}"/>
    <cellStyle name="Valuta 5 2 2 3" xfId="113" xr:uid="{B834E8E2-0204-4D00-9948-6A1B11DBE1EC}"/>
    <cellStyle name="Valuta 5 2 2 3 2" xfId="234" xr:uid="{E188BA4D-9FDD-4A53-AFE3-08CD65693E1A}"/>
    <cellStyle name="Valuta 5 2 2 4" xfId="115" xr:uid="{3B64CFD4-A5A3-4CDF-A941-ED59A5FDC267}"/>
    <cellStyle name="Valuta 5 2 2 4 2" xfId="236" xr:uid="{371373A0-FA09-4680-90B2-142637786631}"/>
    <cellStyle name="Valuta 5 2 2 5" xfId="203" xr:uid="{BAE46BA9-11F0-429D-9478-1F926D41C074}"/>
    <cellStyle name="Valuta 5 2 2 6" xfId="160" xr:uid="{863708CA-3FC1-4B0E-B8B4-0B686DB6D690}"/>
    <cellStyle name="Valuta 5 2 3" xfId="54" xr:uid="{67283704-3FA5-4B81-A1B9-1799944C01CA}"/>
    <cellStyle name="Valuta 5 2 3 2" xfId="121" xr:uid="{6D5C2645-CA99-42F3-9EBD-14A26FDC2BBD}"/>
    <cellStyle name="Valuta 5 2 3 2 2" xfId="242" xr:uid="{9B885B54-8F03-4B94-96EF-AD70F84EF3B3}"/>
    <cellStyle name="Valuta 5 2 3 2 3" xfId="167" xr:uid="{D1C1A830-93B7-4FCA-AE66-DF33DEA3EA1F}"/>
    <cellStyle name="Valuta 5 2 3 3" xfId="194" xr:uid="{F294D747-7958-4727-8E44-CB59FB2B7FDA}"/>
    <cellStyle name="Valuta 5 2 3 4" xfId="150" xr:uid="{2AC470A7-B11A-458D-847C-D34492E28B0E}"/>
    <cellStyle name="Valuta 5 2 4" xfId="105" xr:uid="{21AC0381-E67A-4540-9F63-6E441D6CD7A4}"/>
    <cellStyle name="Valuta 5 2 4 2" xfId="226" xr:uid="{094EEAD8-8A74-47AB-AB1E-681521F9FDE1}"/>
    <cellStyle name="Valuta 5 2 5" xfId="185" xr:uid="{E9EB20F5-F896-49D2-9ABB-A65CEE3757B2}"/>
    <cellStyle name="Valuta 5 2 6" xfId="143" xr:uid="{555318B1-BB63-43B9-8478-3A9ADF75DCD0}"/>
    <cellStyle name="Valuta 5 2 6 2" xfId="188" xr:uid="{6169848B-EA4D-4A94-BF4E-C4BC06788CD5}"/>
    <cellStyle name="Valuta 5 2 7" xfId="267" xr:uid="{57476769-E2B8-4C36-AED4-E89271B9498E}"/>
    <cellStyle name="Valuta 5 2 8" xfId="216" xr:uid="{6E013BB0-BC64-4437-BB2D-6307E5929298}"/>
    <cellStyle name="Valuta 5 3" xfId="58" xr:uid="{5184B1E7-0E79-4D24-AB8E-F35BFAB20FFC}"/>
    <cellStyle name="Valuta 5 3 2" xfId="197" xr:uid="{195841B3-EF3F-4FA4-BD93-92CA814B1183}"/>
    <cellStyle name="Valuta 5 4" xfId="107" xr:uid="{5980D59E-8C52-4BF8-B59E-4124626F7FE2}"/>
    <cellStyle name="Valuta 5 4 2" xfId="228" xr:uid="{3CA8DDFA-07A6-4021-84DC-651969E79410}"/>
    <cellStyle name="Valuta 5 5" xfId="178" xr:uid="{D5460080-C07A-473E-8B4A-7851D3232778}"/>
    <cellStyle name="Valuta 5 6" xfId="152" xr:uid="{A30D39C2-F3F6-45E8-9A34-EF9017ACD829}"/>
    <cellStyle name="Valuta 5 6 2" xfId="263" xr:uid="{2AEBBC86-8454-415E-8DA7-FE4252EB2179}"/>
    <cellStyle name="Valuta 6" xfId="67" xr:uid="{7A252B15-5B77-4B2E-82E1-B6BC1A83420E}"/>
    <cellStyle name="Valuta 6 2" xfId="77" xr:uid="{E54D14EB-080A-4D1F-AA85-5ADC16785318}"/>
    <cellStyle name="Valuta 6 3" xfId="125" xr:uid="{9464A323-EF40-42B4-A5A2-89D10C0BBA31}"/>
    <cellStyle name="Valuta 6 3 2" xfId="246" xr:uid="{17430DFF-6991-4C55-8DCB-52D89D7ACB18}"/>
    <cellStyle name="Valuta 6 4" xfId="206" xr:uid="{A3CAE670-7496-48D1-AD26-29C8D32641DD}"/>
    <cellStyle name="Valuta 6 5" xfId="154" xr:uid="{3B1D43EB-C863-4C66-BD25-988028FF0533}"/>
    <cellStyle name="Valuta 7" xfId="47" xr:uid="{F90B0E93-A997-4ED3-AF3C-0422BDA05C28}"/>
    <cellStyle name="Valuta 7 2" xfId="101" xr:uid="{BC57F7E6-180F-4FA5-A5A6-8C338021C51C}"/>
    <cellStyle name="Valuta 7 2 2" xfId="222" xr:uid="{1F91F77C-F9B8-4B6E-852F-7AA58CBC3B3E}"/>
    <cellStyle name="Valuta 7 3" xfId="187" xr:uid="{CD04B2D5-3B92-4287-9962-FC9A1199E20A}"/>
    <cellStyle name="Valuta 7 4" xfId="144" xr:uid="{F7903DA0-205E-4921-855E-C680591F6F2C}"/>
    <cellStyle name="Valuta 8" xfId="30" xr:uid="{81A027CF-A6FE-4131-8891-26DD766D1982}"/>
    <cellStyle name="Valuta 8 2" xfId="179" xr:uid="{F5DA1A94-BEC0-43C4-944D-5776638BADF5}"/>
    <cellStyle name="Valuta 9" xfId="98" xr:uid="{D5F1ABA7-2359-42D2-B3AE-F542F0414E01}"/>
    <cellStyle name="Valuta 9 2" xfId="219" xr:uid="{DADDD016-3AE9-4A1F-82E9-EECF727BA6A6}"/>
    <cellStyle name="Vejica 2" xfId="15" xr:uid="{00000000-0005-0000-0000-000012000000}"/>
    <cellStyle name="Vejica 2 2" xfId="56" xr:uid="{7D3E89B4-406C-4D10-A956-F1F38560A16C}"/>
    <cellStyle name="Vejica 2 2 2" xfId="66" xr:uid="{A76E509B-0276-4CDF-B475-33AF02E62113}"/>
    <cellStyle name="Vejica 2 2 2 2" xfId="124" xr:uid="{FBC360FA-8702-4DAA-8AA6-3C579085E395}"/>
    <cellStyle name="Vejica 2 2 2 2 2" xfId="245" xr:uid="{8B67EBB3-CC14-4CFF-BF52-E22E6BC9FF3A}"/>
    <cellStyle name="Vejica 2 2 2 3" xfId="205" xr:uid="{91525985-0D58-4773-850E-FE0CC2400CB4}"/>
    <cellStyle name="Vejica 2 2 2 4" xfId="162" xr:uid="{A6A2BD1C-406C-4200-A33A-80B06ACFA13C}"/>
    <cellStyle name="Vejica 2 2 3" xfId="73" xr:uid="{CDA529E7-1B81-4BB1-9F3F-5065979F0264}"/>
    <cellStyle name="Vejica 2 2 3 2" xfId="131" xr:uid="{A2B293DC-FDFD-441F-9AA2-2902C79E5893}"/>
    <cellStyle name="Vejica 2 2 3 2 2" xfId="252" xr:uid="{08DD0720-5E7C-439D-8E45-DC8F37F593D2}"/>
    <cellStyle name="Vejica 2 2 3 3" xfId="212" xr:uid="{5E81C404-F968-482E-8ED0-7E15BBC97B07}"/>
    <cellStyle name="Vejica 2 2 3 4" xfId="163" xr:uid="{F9573959-3985-4657-B302-5EF4723FF522}"/>
    <cellStyle name="Vejica 2 2 4" xfId="123" xr:uid="{BA18FFC0-AFB1-4162-BD0F-108896B43409}"/>
    <cellStyle name="Vejica 2 2 4 2" xfId="244" xr:uid="{F3D5B3D8-F818-42AA-865F-54FFC9E461B4}"/>
    <cellStyle name="Vejica 2 2 5" xfId="196" xr:uid="{E8E4B7AE-9F6D-43B6-B5DF-9BE73D08A001}"/>
    <cellStyle name="Vejica 2 2 6" xfId="258" xr:uid="{0D2B20E4-9E03-489B-A9A5-38A4C374E070}"/>
    <cellStyle name="Vejica 2 3" xfId="88" xr:uid="{C40868E5-D8E1-4B4F-AE8A-3575F6006E81}"/>
    <cellStyle name="Vejica 2 4" xfId="32" xr:uid="{65E3E15B-4D9E-4768-85F2-B21F179E65AB}"/>
    <cellStyle name="Vejica 2 5" xfId="173" xr:uid="{CEACD64A-17F5-4F33-9DE4-0C2538425408}"/>
    <cellStyle name="Vejica 3" xfId="16" xr:uid="{00000000-0005-0000-0000-000013000000}"/>
    <cellStyle name="Vejica 3 2" xfId="93" xr:uid="{6470DD9F-66B0-4801-9ED3-5DB312F7C783}"/>
    <cellStyle name="Vejica 3 3" xfId="36" xr:uid="{203A4B08-B156-4837-AB83-B07B906917DF}"/>
    <cellStyle name="Vejica 3 4" xfId="174" xr:uid="{29CCF5D0-B6EA-4517-817D-2FC41108AAE5}"/>
    <cellStyle name="Vejica 4" xfId="17" xr:uid="{00000000-0005-0000-0000-000014000000}"/>
    <cellStyle name="Vejica 4 2" xfId="24" xr:uid="{14DF9CD1-3904-4A00-8DA6-87EA7CA8F2A6}"/>
    <cellStyle name="Vejica 4 3" xfId="175" xr:uid="{9A18D6EC-BE62-4E23-80D9-28991C83C44D}"/>
    <cellStyle name="Vejica 5" xfId="18" xr:uid="{00000000-0005-0000-0000-000015000000}"/>
    <cellStyle name="Vejica 6" xfId="84" xr:uid="{6F16E320-27D3-4F38-A6BE-9CE171359613}"/>
    <cellStyle name="Vejica 7" xfId="25" xr:uid="{F8E8559F-123C-4E77-9478-174F9438C7DA}"/>
    <cellStyle name="Vejica 7 2" xfId="41" xr:uid="{5F8961A9-7FAF-4C8E-87DF-70BBD4B399D5}"/>
    <cellStyle name="Vejica 7 2 2" xfId="63" xr:uid="{DA10A223-E4BF-4341-B1FC-AB31D125BD85}"/>
    <cellStyle name="Vejica 7 2 2 2" xfId="70" xr:uid="{B14C54F9-51D8-4E17-809C-188D3D03B7DC}"/>
    <cellStyle name="Vejica 7 2 2 2 2" xfId="128" xr:uid="{B9B3FD35-A999-4115-A21B-E3B3B667F56A}"/>
    <cellStyle name="Vejica 7 2 2 2 2 2" xfId="249" xr:uid="{09737E14-86C2-4BB7-838D-40571BC58623}"/>
    <cellStyle name="Vejica 7 2 2 2 3" xfId="209" xr:uid="{2CD42EE5-E8CA-4E90-9BEC-3EB2953CA0EF}"/>
    <cellStyle name="Vejica 7 2 2 2 4" xfId="164" xr:uid="{AB5532CE-4468-4059-9EB3-A1D270887F1F}"/>
    <cellStyle name="Vejica 7 2 2 3" xfId="112" xr:uid="{28340803-9A97-4568-AF66-3C3DD77471D3}"/>
    <cellStyle name="Vejica 7 2 2 3 2" xfId="233" xr:uid="{9851F45D-B535-4E9E-A66D-DC1BCB486166}"/>
    <cellStyle name="Vejica 7 2 2 4" xfId="106" xr:uid="{2060F73E-C60A-493A-BC77-98E99D5CC6D6}"/>
    <cellStyle name="Vejica 7 2 2 4 2" xfId="227" xr:uid="{C2447E15-D526-41FA-A693-58CA4E028466}"/>
    <cellStyle name="Vejica 7 2 2 5" xfId="202" xr:uid="{FC9A1582-72D3-4171-B612-7EFD1A39FEE5}"/>
    <cellStyle name="Vejica 7 2 2 6" xfId="159" xr:uid="{003B7033-206B-4E13-A847-54FD8144E6BB}"/>
    <cellStyle name="Vejica 7 2 3" xfId="53" xr:uid="{E6F2F7AF-BD7C-4527-A9DB-C895170CFD4E}"/>
    <cellStyle name="Vejica 7 2 3 2" xfId="120" xr:uid="{4F603608-7E08-487F-B7CD-6A23DF82646A}"/>
    <cellStyle name="Vejica 7 2 3 2 2" xfId="241" xr:uid="{6DA0C63C-9742-4477-BD2D-C8EAB4D8CE26}"/>
    <cellStyle name="Vejica 7 2 3 2 3" xfId="166" xr:uid="{906E4340-1EE1-4ACC-9F6B-13C2B55B62EA}"/>
    <cellStyle name="Vejica 7 2 3 3" xfId="193" xr:uid="{A2FA3318-E2C5-4AAA-8B58-158BC1B329FD}"/>
    <cellStyle name="Vejica 7 2 3 4" xfId="149" xr:uid="{0EA691A2-E9B1-421B-B4EF-480EF4557497}"/>
    <cellStyle name="Vejica 7 2 4" xfId="104" xr:uid="{B280499B-D805-414D-8D7A-B4E52D901FC5}"/>
    <cellStyle name="Vejica 7 2 4 2" xfId="225" xr:uid="{0AB9D784-DD67-4F25-B70D-0BA2044CBA77}"/>
    <cellStyle name="Vejica 7 2 5" xfId="184" xr:uid="{87B84F37-6EE4-4B4A-B754-9358E2141941}"/>
    <cellStyle name="Vejica 7 2 6" xfId="142" xr:uid="{857337B5-A162-4A6E-875F-B0C9AEA7B75F}"/>
    <cellStyle name="Vejica 7 2 6 2" xfId="264" xr:uid="{01103BE3-871F-4A6D-9539-F2E3D944DCEA}"/>
    <cellStyle name="Vejica 7 2 7" xfId="266" xr:uid="{F462A41C-1CC6-4902-B169-AA4B0E8931C0}"/>
    <cellStyle name="Vejica 7 2 8" xfId="261" xr:uid="{61542779-F545-46C9-A6CC-D25B05E7D53F}"/>
    <cellStyle name="Vejica 7 3" xfId="177" xr:uid="{B4534836-B6B7-4CF9-AB96-6BC2E01B5E92}"/>
    <cellStyle name="Vejica_pop.PGD-GO-Petanjci" xfId="19" xr:uid="{00000000-0005-0000-0000-00001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F1F1F1"/>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AA95"/>
      <rgbColor rgb="FFCC99FF"/>
      <rgbColor rgb="FFD3D3D3"/>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ARKO-HPSERVER\PlusHisa-Arhiv\2018%20projekti%20TEKO&#268;I\37_Projekt_Po&#353;ta%20BAKOVSKA\20190613_Popis%20OBJEKT_BAKOVSKA_s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ll\Documents\Popisi\BIPA-&#268;RNU&#352;KI%20BAJER%20kon&#269;ni%20popisi%2030.4.2012\2-crnuski%20bajer_arh_klet_pzi_26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A"/>
      <sheetName val="REKAPITULACIJA NAČRTA"/>
      <sheetName val="UVOD V PREDRAČUN"/>
      <sheetName val="Gradbena dela"/>
      <sheetName val="Obrtniška dela"/>
      <sheetName val="REKAPITULACIJA"/>
      <sheetName val="Stavbno pohištvo"/>
    </sheetNames>
    <sheetDataSet>
      <sheetData sheetId="0">
        <row r="38">
          <cell r="B38">
            <v>1</v>
          </cell>
        </row>
        <row r="40">
          <cell r="B40">
            <v>1</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AVNA REKAPITULACIJA"/>
      <sheetName val="REKAPITULACIJA GR.+OB. DELA"/>
      <sheetName val="ZEM.D.+pripr.dela-temeljenje"/>
      <sheetName val="GLOBOKO TEMELJENJE"/>
      <sheetName val="BETONSKA DELA (2)"/>
      <sheetName val="ZIDARSKA DELA (2)"/>
      <sheetName val="TESARSKA DELA (2)"/>
      <sheetName val="ZEM.D.+pripr.dela"/>
      <sheetName val="BETONSKA DELA"/>
      <sheetName val="ZIDARSKA DELA"/>
      <sheetName val="TESARSKA DELA"/>
      <sheetName val="NEPREDVIDENA GR.DELA"/>
      <sheetName val="KLJUČAVNIČARSKA DELA"/>
      <sheetName val="KERAMIČARSKA DELA"/>
      <sheetName val="PODOPOLAGALSKA DELA"/>
      <sheetName val="OKNA,VRATA"/>
      <sheetName val="SLIKOPLESKARSKA DELA"/>
      <sheetName val="NEPREDVIDENA OB. DELA"/>
      <sheetName val="STENE IN STROPOVI"/>
      <sheetName val="FASADA V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1CD31-3F9F-45ED-8165-A115AEB9E561}">
  <dimension ref="A1:L34"/>
  <sheetViews>
    <sheetView tabSelected="1" view="pageBreakPreview" zoomScaleNormal="100" zoomScaleSheetLayoutView="100" workbookViewId="0">
      <selection activeCell="P9" sqref="P9"/>
    </sheetView>
  </sheetViews>
  <sheetFormatPr defaultColWidth="9.140625" defaultRowHeight="12.75" x14ac:dyDescent="0.2"/>
  <cols>
    <col min="1" max="6" width="9.140625" style="40"/>
    <col min="7" max="7" width="5.140625" style="40" customWidth="1"/>
    <col min="8" max="8" width="17" style="40" customWidth="1"/>
    <col min="9" max="9" width="3.7109375" style="40" customWidth="1"/>
    <col min="10" max="16384" width="9.140625" style="40"/>
  </cols>
  <sheetData>
    <row r="1" spans="1:12" x14ac:dyDescent="0.2">
      <c r="H1" s="41"/>
    </row>
    <row r="2" spans="1:12" ht="72" customHeight="1" x14ac:dyDescent="0.2">
      <c r="A2" s="1" t="s">
        <v>417</v>
      </c>
      <c r="B2" s="1"/>
      <c r="C2" s="1"/>
      <c r="D2" s="1"/>
      <c r="E2" s="1"/>
      <c r="F2" s="1"/>
      <c r="G2" s="1"/>
      <c r="H2" s="1"/>
      <c r="I2" s="1"/>
      <c r="L2" s="42"/>
    </row>
    <row r="3" spans="1:12" ht="18" x14ac:dyDescent="0.25">
      <c r="A3" s="43"/>
      <c r="B3" s="41"/>
      <c r="C3" s="41"/>
      <c r="D3" s="41"/>
      <c r="E3" s="44" t="s">
        <v>85</v>
      </c>
      <c r="F3" s="45"/>
      <c r="G3" s="45"/>
      <c r="H3" s="46"/>
      <c r="I3" s="45"/>
      <c r="L3" s="42"/>
    </row>
    <row r="4" spans="1:12" ht="18" x14ac:dyDescent="0.25">
      <c r="A4" s="43"/>
      <c r="B4" s="41"/>
      <c r="C4" s="41"/>
      <c r="E4" s="44" t="s">
        <v>86</v>
      </c>
      <c r="F4" s="45"/>
      <c r="G4" s="45"/>
      <c r="H4" s="46"/>
      <c r="I4" s="45"/>
      <c r="L4" s="42"/>
    </row>
    <row r="5" spans="1:12" ht="49.15" customHeight="1" x14ac:dyDescent="0.2">
      <c r="H5" s="41"/>
    </row>
    <row r="6" spans="1:12" s="48" customFormat="1" ht="15.75" x14ac:dyDescent="0.25">
      <c r="A6" s="47" t="s">
        <v>87</v>
      </c>
      <c r="C6" s="48" t="s">
        <v>409</v>
      </c>
      <c r="E6" s="49"/>
      <c r="F6" s="50"/>
      <c r="G6" s="50"/>
      <c r="H6" s="51"/>
      <c r="I6" s="50"/>
      <c r="L6" s="50"/>
    </row>
    <row r="7" spans="1:12" s="48" customFormat="1" ht="25.15" customHeight="1" x14ac:dyDescent="0.25">
      <c r="A7" s="47"/>
      <c r="C7" s="48" t="s">
        <v>410</v>
      </c>
      <c r="E7" s="49"/>
      <c r="F7" s="50"/>
      <c r="G7" s="50"/>
      <c r="H7" s="51"/>
      <c r="I7" s="50"/>
      <c r="L7" s="50"/>
    </row>
    <row r="8" spans="1:12" ht="38.450000000000003" customHeight="1" x14ac:dyDescent="0.2">
      <c r="A8" s="52"/>
      <c r="E8" s="53"/>
      <c r="F8" s="42"/>
      <c r="G8" s="42"/>
      <c r="H8" s="46"/>
      <c r="I8" s="42"/>
      <c r="L8" s="42"/>
    </row>
    <row r="9" spans="1:12" s="55" customFormat="1" ht="49.15" customHeight="1" x14ac:dyDescent="0.25">
      <c r="A9" s="54" t="s">
        <v>88</v>
      </c>
      <c r="C9" s="129" t="s">
        <v>411</v>
      </c>
      <c r="D9" s="129"/>
      <c r="E9" s="129"/>
      <c r="F9" s="129"/>
      <c r="G9" s="129"/>
      <c r="H9" s="129"/>
      <c r="I9" s="129"/>
      <c r="L9" s="56"/>
    </row>
    <row r="10" spans="1:12" s="55" customFormat="1" ht="48.6" customHeight="1" x14ac:dyDescent="0.25">
      <c r="A10" s="54" t="s">
        <v>94</v>
      </c>
      <c r="C10" s="129" t="s">
        <v>412</v>
      </c>
      <c r="D10" s="129"/>
      <c r="E10" s="129"/>
      <c r="F10" s="129"/>
      <c r="G10" s="129"/>
      <c r="H10" s="129"/>
      <c r="I10" s="129"/>
      <c r="L10" s="56"/>
    </row>
    <row r="11" spans="1:12" s="55" customFormat="1" ht="38.450000000000003" customHeight="1" x14ac:dyDescent="0.25">
      <c r="A11" s="54" t="s">
        <v>89</v>
      </c>
      <c r="C11" s="129" t="s">
        <v>413</v>
      </c>
      <c r="D11" s="129"/>
      <c r="E11" s="129"/>
      <c r="F11" s="129"/>
      <c r="G11" s="129"/>
      <c r="H11" s="129"/>
      <c r="I11" s="129"/>
      <c r="L11" s="56"/>
    </row>
    <row r="12" spans="1:12" s="55" customFormat="1" ht="58.9" customHeight="1" x14ac:dyDescent="0.25">
      <c r="A12" s="54" t="s">
        <v>90</v>
      </c>
      <c r="C12" s="129" t="s">
        <v>195</v>
      </c>
      <c r="D12" s="129"/>
      <c r="E12" s="129"/>
      <c r="F12" s="129"/>
      <c r="G12" s="129"/>
      <c r="H12" s="129"/>
      <c r="I12" s="129"/>
      <c r="L12" s="56"/>
    </row>
    <row r="13" spans="1:12" ht="15.75" x14ac:dyDescent="0.25">
      <c r="A13" s="52"/>
      <c r="C13" s="48"/>
      <c r="E13" s="53"/>
      <c r="F13" s="42"/>
      <c r="G13" s="42"/>
      <c r="H13" s="57"/>
      <c r="I13" s="42"/>
      <c r="L13" s="42"/>
    </row>
    <row r="14" spans="1:12" x14ac:dyDescent="0.2">
      <c r="A14" s="52"/>
      <c r="E14" s="53"/>
      <c r="F14" s="42"/>
      <c r="G14" s="42"/>
      <c r="H14" s="46"/>
      <c r="I14" s="42"/>
      <c r="L14" s="42"/>
    </row>
    <row r="15" spans="1:12" s="41" customFormat="1" x14ac:dyDescent="0.2">
      <c r="A15" s="52" t="s">
        <v>91</v>
      </c>
      <c r="B15" s="40"/>
      <c r="C15" s="58" t="s">
        <v>414</v>
      </c>
      <c r="E15" s="59"/>
      <c r="F15" s="45"/>
      <c r="G15" s="45"/>
      <c r="H15" s="46"/>
      <c r="I15" s="45"/>
      <c r="L15" s="45"/>
    </row>
    <row r="16" spans="1:12" s="41" customFormat="1" x14ac:dyDescent="0.2">
      <c r="A16" s="43"/>
      <c r="E16" s="59"/>
      <c r="F16" s="45"/>
      <c r="G16" s="45"/>
      <c r="H16" s="46"/>
      <c r="I16" s="45"/>
      <c r="L16" s="45"/>
    </row>
    <row r="17" spans="1:12" x14ac:dyDescent="0.2">
      <c r="A17" s="40" t="s">
        <v>92</v>
      </c>
      <c r="C17" s="60" t="s">
        <v>415</v>
      </c>
      <c r="E17" s="53"/>
      <c r="F17" s="42"/>
      <c r="G17" s="42"/>
      <c r="H17" s="46"/>
      <c r="I17" s="42"/>
      <c r="L17" s="42"/>
    </row>
    <row r="18" spans="1:12" x14ac:dyDescent="0.2">
      <c r="A18" s="52"/>
      <c r="E18" s="53"/>
      <c r="F18" s="42"/>
      <c r="G18" s="42"/>
      <c r="H18" s="46"/>
      <c r="I18" s="42"/>
      <c r="L18" s="42"/>
    </row>
    <row r="19" spans="1:12" x14ac:dyDescent="0.2">
      <c r="A19" s="41"/>
      <c r="B19" s="41"/>
      <c r="C19" s="41"/>
      <c r="D19" s="41"/>
      <c r="E19" s="59"/>
      <c r="F19" s="45"/>
      <c r="G19" s="45"/>
      <c r="H19" s="46"/>
      <c r="I19" s="45"/>
      <c r="L19" s="42"/>
    </row>
    <row r="20" spans="1:12" x14ac:dyDescent="0.2">
      <c r="A20" s="41"/>
      <c r="B20" s="41"/>
      <c r="C20" s="41"/>
      <c r="D20" s="41"/>
      <c r="E20" s="59"/>
      <c r="F20" s="45"/>
      <c r="G20" s="45"/>
      <c r="H20" s="46"/>
      <c r="I20" s="45"/>
      <c r="L20" s="42"/>
    </row>
    <row r="34" spans="3:3" x14ac:dyDescent="0.2">
      <c r="C34" s="61"/>
    </row>
  </sheetData>
  <sheetProtection algorithmName="SHA-512" hashValue="gIw9RIXIOhUQZB0dvsOR920It8l9I2UFQPXNrvpgJswHgh9D6UPwBuoiVYZpQ8D6WvO1SHTsNzhJzZezXwSd7A==" saltValue="7LLjhNBNMM22zJbEPa5crg==" spinCount="100000" sheet="1" objects="1" scenarios="1"/>
  <dataConsolidate/>
  <mergeCells count="5">
    <mergeCell ref="A2:I2"/>
    <mergeCell ref="C9:I9"/>
    <mergeCell ref="C11:I11"/>
    <mergeCell ref="C12:I12"/>
    <mergeCell ref="C10:I10"/>
  </mergeCells>
  <pageMargins left="0.78740157480314965" right="0.39370078740157483" top="0.98425196850393704" bottom="0.78740157480314965" header="0.51181102362204722" footer="0.51181102362204722"/>
  <pageSetup paperSize="9"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48"/>
  <sheetViews>
    <sheetView view="pageBreakPreview" zoomScale="130" zoomScaleNormal="100" zoomScaleSheetLayoutView="130" workbookViewId="0">
      <selection activeCell="C9" sqref="C9"/>
    </sheetView>
  </sheetViews>
  <sheetFormatPr defaultColWidth="8.85546875" defaultRowHeight="12.75" x14ac:dyDescent="0.2"/>
  <cols>
    <col min="1" max="1" width="4.85546875" style="62" customWidth="1"/>
    <col min="2" max="2" width="76.7109375" style="62" customWidth="1"/>
    <col min="3" max="1025" width="9.140625" style="62" customWidth="1"/>
    <col min="1026" max="16384" width="8.85546875" style="65"/>
  </cols>
  <sheetData>
    <row r="1" spans="1:2" s="62" customFormat="1" ht="15.75" x14ac:dyDescent="0.25">
      <c r="B1" s="63" t="s">
        <v>0</v>
      </c>
    </row>
    <row r="2" spans="1:2" x14ac:dyDescent="0.2">
      <c r="B2" s="64"/>
    </row>
    <row r="3" spans="1:2" s="62" customFormat="1" ht="75" customHeight="1" x14ac:dyDescent="0.2">
      <c r="B3" s="66" t="s">
        <v>416</v>
      </c>
    </row>
    <row r="4" spans="1:2" s="62" customFormat="1" ht="5.0999999999999996" customHeight="1" x14ac:dyDescent="0.2">
      <c r="B4" s="67"/>
    </row>
    <row r="5" spans="1:2" s="62" customFormat="1" ht="29.25" customHeight="1" x14ac:dyDescent="0.2">
      <c r="A5" s="68" t="s">
        <v>1</v>
      </c>
      <c r="B5" s="69" t="s">
        <v>2</v>
      </c>
    </row>
    <row r="6" spans="1:2" s="62" customFormat="1" ht="5.0999999999999996" customHeight="1" x14ac:dyDescent="0.2">
      <c r="B6" s="70"/>
    </row>
    <row r="7" spans="1:2" s="62" customFormat="1" ht="52.9" customHeight="1" x14ac:dyDescent="0.2">
      <c r="A7" s="68" t="s">
        <v>3</v>
      </c>
      <c r="B7" s="69" t="s">
        <v>4</v>
      </c>
    </row>
    <row r="8" spans="1:2" s="62" customFormat="1" ht="5.0999999999999996" customHeight="1" x14ac:dyDescent="0.2">
      <c r="B8" s="70"/>
    </row>
    <row r="9" spans="1:2" s="62" customFormat="1" ht="91.9" customHeight="1" x14ac:dyDescent="0.2">
      <c r="A9" s="68" t="s">
        <v>5</v>
      </c>
      <c r="B9" s="69" t="s">
        <v>6</v>
      </c>
    </row>
    <row r="10" spans="1:2" s="62" customFormat="1" ht="5.0999999999999996" customHeight="1" x14ac:dyDescent="0.2">
      <c r="B10" s="70"/>
    </row>
    <row r="11" spans="1:2" s="62" customFormat="1" ht="54.6" customHeight="1" x14ac:dyDescent="0.2">
      <c r="A11" s="68" t="s">
        <v>7</v>
      </c>
      <c r="B11" s="71" t="s">
        <v>8</v>
      </c>
    </row>
    <row r="12" spans="1:2" s="62" customFormat="1" ht="5.0999999999999996" customHeight="1" x14ac:dyDescent="0.2">
      <c r="B12" s="72"/>
    </row>
    <row r="13" spans="1:2" s="62" customFormat="1" ht="43.15" customHeight="1" x14ac:dyDescent="0.2">
      <c r="A13" s="68" t="s">
        <v>9</v>
      </c>
      <c r="B13" s="73" t="s">
        <v>10</v>
      </c>
    </row>
    <row r="14" spans="1:2" s="62" customFormat="1" ht="5.0999999999999996" customHeight="1" x14ac:dyDescent="0.2">
      <c r="B14" s="72"/>
    </row>
    <row r="15" spans="1:2" s="62" customFormat="1" ht="87" customHeight="1" x14ac:dyDescent="0.2">
      <c r="A15" s="68" t="s">
        <v>11</v>
      </c>
      <c r="B15" s="73" t="s">
        <v>12</v>
      </c>
    </row>
    <row r="16" spans="1:2" s="62" customFormat="1" ht="5.0999999999999996" customHeight="1" x14ac:dyDescent="0.2">
      <c r="B16" s="72"/>
    </row>
    <row r="17" spans="1:3" s="65" customFormat="1" ht="36.6" customHeight="1" x14ac:dyDescent="0.25">
      <c r="A17" s="68" t="s">
        <v>13</v>
      </c>
      <c r="B17" s="65" t="s">
        <v>14</v>
      </c>
      <c r="C17" s="74"/>
    </row>
    <row r="18" spans="1:3" s="62" customFormat="1" ht="5.0999999999999996" customHeight="1" x14ac:dyDescent="0.2">
      <c r="B18" s="72"/>
    </row>
    <row r="19" spans="1:3" s="62" customFormat="1" ht="39.75" customHeight="1" x14ac:dyDescent="0.2">
      <c r="A19" s="68" t="s">
        <v>15</v>
      </c>
      <c r="B19" s="69" t="s">
        <v>84</v>
      </c>
    </row>
    <row r="20" spans="1:3" s="62" customFormat="1" ht="5.0999999999999996" customHeight="1" x14ac:dyDescent="0.2">
      <c r="B20" s="70"/>
    </row>
    <row r="21" spans="1:3" s="62" customFormat="1" ht="67.5" customHeight="1" x14ac:dyDescent="0.2">
      <c r="A21" s="68" t="s">
        <v>16</v>
      </c>
      <c r="B21" s="69" t="s">
        <v>83</v>
      </c>
    </row>
    <row r="22" spans="1:3" s="62" customFormat="1" ht="5.0999999999999996" customHeight="1" x14ac:dyDescent="0.2">
      <c r="B22" s="70"/>
    </row>
    <row r="23" spans="1:3" s="62" customFormat="1" x14ac:dyDescent="0.2">
      <c r="A23" s="68" t="s">
        <v>17</v>
      </c>
      <c r="B23" s="69" t="s">
        <v>18</v>
      </c>
    </row>
    <row r="24" spans="1:3" s="62" customFormat="1" x14ac:dyDescent="0.2">
      <c r="B24" s="62" t="s">
        <v>19</v>
      </c>
    </row>
    <row r="25" spans="1:3" s="62" customFormat="1" ht="25.5" x14ac:dyDescent="0.2">
      <c r="B25" s="75" t="s">
        <v>20</v>
      </c>
    </row>
    <row r="26" spans="1:3" s="62" customFormat="1" ht="89.25" x14ac:dyDescent="0.2">
      <c r="B26" s="71" t="s">
        <v>21</v>
      </c>
    </row>
    <row r="27" spans="1:3" s="62" customFormat="1" ht="38.25" x14ac:dyDescent="0.2">
      <c r="B27" s="71" t="s">
        <v>22</v>
      </c>
    </row>
    <row r="28" spans="1:3" s="62" customFormat="1" ht="38.25" x14ac:dyDescent="0.2">
      <c r="B28" s="71" t="s">
        <v>23</v>
      </c>
    </row>
    <row r="29" spans="1:3" s="62" customFormat="1" ht="51" x14ac:dyDescent="0.2">
      <c r="B29" s="71" t="s">
        <v>24</v>
      </c>
    </row>
    <row r="30" spans="1:3" s="62" customFormat="1" ht="38.25" x14ac:dyDescent="0.2">
      <c r="B30" s="71" t="s">
        <v>25</v>
      </c>
    </row>
    <row r="31" spans="1:3" s="62" customFormat="1" ht="25.5" x14ac:dyDescent="0.2">
      <c r="B31" s="71" t="s">
        <v>26</v>
      </c>
    </row>
    <row r="32" spans="1:3" s="62" customFormat="1" ht="25.5" x14ac:dyDescent="0.2">
      <c r="B32" s="71" t="s">
        <v>27</v>
      </c>
    </row>
    <row r="33" spans="1:2" s="62" customFormat="1" ht="25.5" x14ac:dyDescent="0.2">
      <c r="B33" s="75" t="s">
        <v>28</v>
      </c>
    </row>
    <row r="34" spans="1:2" s="62" customFormat="1" x14ac:dyDescent="0.2">
      <c r="B34" s="62" t="s">
        <v>29</v>
      </c>
    </row>
    <row r="35" spans="1:2" s="62" customFormat="1" ht="5.0999999999999996" customHeight="1" x14ac:dyDescent="0.2">
      <c r="B35" s="70"/>
    </row>
    <row r="36" spans="1:2" s="65" customFormat="1" ht="37.9" customHeight="1" x14ac:dyDescent="0.25">
      <c r="A36" s="68" t="s">
        <v>30</v>
      </c>
      <c r="B36" s="65" t="s">
        <v>31</v>
      </c>
    </row>
    <row r="37" spans="1:2" s="62" customFormat="1" ht="5.0999999999999996" customHeight="1" x14ac:dyDescent="0.2">
      <c r="B37" s="70"/>
    </row>
    <row r="38" spans="1:2" s="65" customFormat="1" ht="33.6" customHeight="1" x14ac:dyDescent="0.25">
      <c r="A38" s="68" t="s">
        <v>32</v>
      </c>
      <c r="B38" s="65" t="s">
        <v>33</v>
      </c>
    </row>
    <row r="39" spans="1:2" s="62" customFormat="1" ht="5.0999999999999996" customHeight="1" x14ac:dyDescent="0.2">
      <c r="B39" s="70"/>
    </row>
    <row r="40" spans="1:2" s="65" customFormat="1" ht="29.45" customHeight="1" x14ac:dyDescent="0.25">
      <c r="A40" s="68" t="s">
        <v>34</v>
      </c>
      <c r="B40" s="65" t="s">
        <v>35</v>
      </c>
    </row>
    <row r="41" spans="1:2" s="65" customFormat="1" ht="7.15" customHeight="1" x14ac:dyDescent="0.2">
      <c r="A41" s="62"/>
    </row>
    <row r="42" spans="1:2" s="62" customFormat="1" ht="60" customHeight="1" x14ac:dyDescent="0.2">
      <c r="A42" s="68" t="s">
        <v>36</v>
      </c>
      <c r="B42" s="69" t="s">
        <v>37</v>
      </c>
    </row>
    <row r="43" spans="1:2" s="62" customFormat="1" ht="5.0999999999999996" customHeight="1" x14ac:dyDescent="0.2">
      <c r="B43" s="70"/>
    </row>
    <row r="44" spans="1:2" s="62" customFormat="1" ht="38.25" x14ac:dyDescent="0.2">
      <c r="A44" s="68" t="s">
        <v>38</v>
      </c>
      <c r="B44" s="69" t="s">
        <v>39</v>
      </c>
    </row>
    <row r="45" spans="1:2" s="62" customFormat="1" ht="5.0999999999999996" customHeight="1" x14ac:dyDescent="0.2">
      <c r="B45" s="70"/>
    </row>
    <row r="46" spans="1:2" s="62" customFormat="1" ht="33.6" customHeight="1" x14ac:dyDescent="0.2">
      <c r="A46" s="68" t="s">
        <v>40</v>
      </c>
      <c r="B46" s="69" t="s">
        <v>41</v>
      </c>
    </row>
    <row r="47" spans="1:2" s="62" customFormat="1" ht="5.0999999999999996" customHeight="1" x14ac:dyDescent="0.2">
      <c r="B47" s="70"/>
    </row>
    <row r="48" spans="1:2" s="62" customFormat="1" ht="14.25" customHeight="1" x14ac:dyDescent="0.2">
      <c r="A48" s="68" t="s">
        <v>42</v>
      </c>
      <c r="B48" s="69" t="s">
        <v>43</v>
      </c>
    </row>
  </sheetData>
  <sheetProtection algorithmName="SHA-512" hashValue="BhtiuCgm28i0YIUeDZN5lHBgtinxPUSeSZj4QcGnehEeRUgg42froGkVauUby0ja3OpUMKWwbiXBIzgXXfMqWw==" saltValue="ra8A0kuJoVvWAU8QhwjGtg==" spinCount="100000" sheet="1" objects="1" scenarios="1"/>
  <printOptions gridLines="1"/>
  <pageMargins left="0.9055118110236221" right="0.35433070866141736" top="0.74803149606299213" bottom="0.74803149606299213" header="0.51181102362204722" footer="0.31496062992125984"/>
  <pageSetup paperSize="9" firstPageNumber="0" orientation="portrait" r:id="rId1"/>
  <headerFooter>
    <oddFooter>&amp;L&amp;A&amp;R&amp;P</oddFooter>
  </headerFooter>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30"/>
  <sheetViews>
    <sheetView view="pageBreakPreview" zoomScale="130" zoomScaleNormal="100" zoomScaleSheetLayoutView="130" workbookViewId="0">
      <selection activeCell="B19" sqref="B19"/>
    </sheetView>
  </sheetViews>
  <sheetFormatPr defaultRowHeight="15" x14ac:dyDescent="0.25"/>
  <cols>
    <col min="1" max="1" width="7.28515625" style="76" customWidth="1"/>
    <col min="2" max="2" width="37.28515625" style="76" customWidth="1"/>
    <col min="3" max="3" width="1.28515625" style="2" customWidth="1"/>
    <col min="4" max="4" width="18.85546875" style="76" bestFit="1" customWidth="1"/>
    <col min="5" max="1023" width="8.85546875" style="76" customWidth="1"/>
    <col min="1024" max="16384" width="9.140625" style="76"/>
  </cols>
  <sheetData>
    <row r="2" spans="1:6" ht="21" x14ac:dyDescent="0.25">
      <c r="B2" s="77" t="s">
        <v>44</v>
      </c>
    </row>
    <row r="3" spans="1:6" ht="21" x14ac:dyDescent="0.25">
      <c r="B3" s="78"/>
      <c r="D3" s="79"/>
    </row>
    <row r="4" spans="1:6" s="83" customFormat="1" ht="16.149999999999999" customHeight="1" x14ac:dyDescent="0.25">
      <c r="A4" s="80" t="s">
        <v>62</v>
      </c>
      <c r="B4" s="81" t="s">
        <v>395</v>
      </c>
      <c r="C4" s="82"/>
      <c r="D4" s="37">
        <f>'A.GRADBENA DELA-PRIZIDEK'!F2</f>
        <v>0</v>
      </c>
    </row>
    <row r="5" spans="1:6" s="3" customFormat="1" x14ac:dyDescent="0.25">
      <c r="A5" s="7" t="s">
        <v>96</v>
      </c>
      <c r="B5" s="3" t="s">
        <v>45</v>
      </c>
      <c r="C5" s="4"/>
      <c r="D5" s="32">
        <f>'A.GRADBENA DELA-PRIZIDEK'!F3</f>
        <v>0</v>
      </c>
      <c r="E5" s="5"/>
      <c r="F5" s="4"/>
    </row>
    <row r="6" spans="1:6" s="3" customFormat="1" x14ac:dyDescent="0.25">
      <c r="A6" s="7" t="s">
        <v>97</v>
      </c>
      <c r="B6" s="3" t="s">
        <v>46</v>
      </c>
      <c r="C6" s="4"/>
      <c r="D6" s="32">
        <f>'A.GRADBENA DELA-PRIZIDEK'!F10</f>
        <v>0</v>
      </c>
      <c r="E6" s="5"/>
      <c r="F6" s="4"/>
    </row>
    <row r="7" spans="1:6" s="3" customFormat="1" x14ac:dyDescent="0.25">
      <c r="A7" s="7" t="s">
        <v>98</v>
      </c>
      <c r="B7" s="3" t="s">
        <v>47</v>
      </c>
      <c r="C7" s="4"/>
      <c r="D7" s="32">
        <f>'A.GRADBENA DELA-PRIZIDEK'!F22</f>
        <v>0</v>
      </c>
      <c r="E7" s="5"/>
      <c r="F7" s="4"/>
    </row>
    <row r="8" spans="1:6" s="3" customFormat="1" x14ac:dyDescent="0.25">
      <c r="A8" s="7" t="s">
        <v>99</v>
      </c>
      <c r="B8" s="3" t="s">
        <v>48</v>
      </c>
      <c r="C8" s="4"/>
      <c r="D8" s="32">
        <f>'A.GRADBENA DELA-PRIZIDEK'!F32</f>
        <v>0</v>
      </c>
      <c r="E8" s="5"/>
      <c r="F8" s="4"/>
    </row>
    <row r="9" spans="1:6" s="3" customFormat="1" x14ac:dyDescent="0.25">
      <c r="A9" s="7" t="s">
        <v>100</v>
      </c>
      <c r="B9" s="3" t="s">
        <v>49</v>
      </c>
      <c r="C9" s="4"/>
      <c r="D9" s="32">
        <f>'A.GRADBENA DELA-PRIZIDEK'!F46</f>
        <v>0</v>
      </c>
      <c r="E9" s="5"/>
      <c r="F9" s="4"/>
    </row>
    <row r="10" spans="1:6" s="3" customFormat="1" x14ac:dyDescent="0.25">
      <c r="A10" s="7" t="s">
        <v>300</v>
      </c>
      <c r="B10" s="3" t="s">
        <v>288</v>
      </c>
      <c r="C10" s="4"/>
      <c r="D10" s="32">
        <f>+'A.GRADBENA DELA-PRIZIDEK'!F67</f>
        <v>0</v>
      </c>
      <c r="E10" s="5"/>
      <c r="F10" s="4"/>
    </row>
    <row r="11" spans="1:6" s="83" customFormat="1" ht="16.149999999999999" customHeight="1" x14ac:dyDescent="0.25">
      <c r="A11" s="80" t="s">
        <v>130</v>
      </c>
      <c r="B11" s="81" t="s">
        <v>396</v>
      </c>
      <c r="C11" s="81"/>
      <c r="D11" s="37">
        <f>'B.OBRTNIŠKA DELA-PRIZIDEK'!F2</f>
        <v>0</v>
      </c>
    </row>
    <row r="12" spans="1:6" s="3" customFormat="1" x14ac:dyDescent="0.25">
      <c r="A12" s="7" t="s">
        <v>131</v>
      </c>
      <c r="B12" s="3" t="s">
        <v>50</v>
      </c>
      <c r="C12" s="4"/>
      <c r="D12" s="32">
        <f>'B.OBRTNIŠKA DELA-PRIZIDEK'!$F3</f>
        <v>0</v>
      </c>
      <c r="E12" s="5"/>
      <c r="F12" s="4"/>
    </row>
    <row r="13" spans="1:6" s="3" customFormat="1" x14ac:dyDescent="0.25">
      <c r="A13" s="7" t="s">
        <v>134</v>
      </c>
      <c r="B13" s="3" t="s">
        <v>51</v>
      </c>
      <c r="C13" s="4"/>
      <c r="D13" s="32">
        <f>'B.OBRTNIŠKA DELA-PRIZIDEK'!$F10</f>
        <v>0</v>
      </c>
      <c r="E13" s="5"/>
      <c r="F13" s="4"/>
    </row>
    <row r="14" spans="1:6" s="3" customFormat="1" x14ac:dyDescent="0.25">
      <c r="A14" s="7" t="s">
        <v>207</v>
      </c>
      <c r="B14" s="3" t="s">
        <v>208</v>
      </c>
      <c r="C14" s="4"/>
      <c r="D14" s="32">
        <f>'B.OBRTNIŠKA DELA-PRIZIDEK'!F20</f>
        <v>0</v>
      </c>
      <c r="E14" s="5"/>
      <c r="F14" s="4"/>
    </row>
    <row r="15" spans="1:6" s="3" customFormat="1" x14ac:dyDescent="0.25">
      <c r="A15" s="7" t="s">
        <v>211</v>
      </c>
      <c r="B15" s="3" t="s">
        <v>212</v>
      </c>
      <c r="C15" s="4"/>
      <c r="D15" s="32" t="str">
        <f>'B.OBRTNIŠKA DELA-PRIZIDEK'!F24</f>
        <v>/</v>
      </c>
      <c r="E15" s="5"/>
      <c r="F15" s="4"/>
    </row>
    <row r="16" spans="1:6" s="3" customFormat="1" x14ac:dyDescent="0.25">
      <c r="A16" s="7" t="s">
        <v>214</v>
      </c>
      <c r="B16" s="3" t="s">
        <v>215</v>
      </c>
      <c r="C16" s="4"/>
      <c r="D16" s="32">
        <f>'B.OBRTNIŠKA DELA-PRIZIDEK'!F26</f>
        <v>0</v>
      </c>
      <c r="E16" s="5"/>
      <c r="F16" s="4"/>
    </row>
    <row r="17" spans="1:6" s="3" customFormat="1" x14ac:dyDescent="0.25">
      <c r="A17" s="7" t="s">
        <v>218</v>
      </c>
      <c r="B17" s="3" t="s">
        <v>219</v>
      </c>
      <c r="C17" s="22"/>
      <c r="D17" s="32" t="str">
        <f>'B.OBRTNIŠKA DELA-PRIZIDEK'!F29</f>
        <v>/</v>
      </c>
      <c r="E17" s="5"/>
      <c r="F17" s="4"/>
    </row>
    <row r="18" spans="1:6" s="3" customFormat="1" x14ac:dyDescent="0.25">
      <c r="A18" s="7" t="s">
        <v>220</v>
      </c>
      <c r="B18" s="3" t="s">
        <v>221</v>
      </c>
      <c r="C18" s="4"/>
      <c r="D18" s="32">
        <f>'B.OBRTNIŠKA DELA-PRIZIDEK'!F31</f>
        <v>0</v>
      </c>
      <c r="E18" s="5"/>
      <c r="F18" s="4"/>
    </row>
    <row r="19" spans="1:6" s="3" customFormat="1" x14ac:dyDescent="0.25">
      <c r="A19" s="7" t="s">
        <v>225</v>
      </c>
      <c r="B19" s="3" t="s">
        <v>397</v>
      </c>
      <c r="C19" s="4"/>
      <c r="D19" s="32">
        <f>'B.OBRTNIŠKA DELA-PRIZIDEK'!F36</f>
        <v>0</v>
      </c>
      <c r="E19" s="5"/>
      <c r="F19" s="4"/>
    </row>
    <row r="20" spans="1:6" s="3" customFormat="1" x14ac:dyDescent="0.25">
      <c r="A20" s="7" t="s">
        <v>228</v>
      </c>
      <c r="B20" s="3" t="s">
        <v>233</v>
      </c>
      <c r="C20" s="4"/>
      <c r="D20" s="32">
        <f>'B.OBRTNIŠKA DELA-PRIZIDEK'!F46</f>
        <v>0</v>
      </c>
      <c r="E20" s="5"/>
      <c r="F20" s="4"/>
    </row>
    <row r="21" spans="1:6" s="3" customFormat="1" x14ac:dyDescent="0.25">
      <c r="A21" s="7" t="s">
        <v>232</v>
      </c>
      <c r="B21" s="3" t="s">
        <v>236</v>
      </c>
      <c r="C21" s="4"/>
      <c r="D21" s="32">
        <f>'B.OBRTNIŠKA DELA-PRIZIDEK'!F51</f>
        <v>0</v>
      </c>
      <c r="E21" s="5"/>
      <c r="F21" s="4"/>
    </row>
    <row r="22" spans="1:6" s="3" customFormat="1" x14ac:dyDescent="0.25">
      <c r="A22" s="7" t="s">
        <v>235</v>
      </c>
      <c r="B22" s="3" t="s">
        <v>255</v>
      </c>
      <c r="C22" s="4"/>
      <c r="D22" s="32">
        <f>'B.OBRTNIŠKA DELA-PRIZIDEK'!F54</f>
        <v>0</v>
      </c>
      <c r="E22" s="5"/>
      <c r="F22" s="4"/>
    </row>
    <row r="23" spans="1:6" s="3" customFormat="1" x14ac:dyDescent="0.25">
      <c r="A23" s="7" t="s">
        <v>241</v>
      </c>
      <c r="B23" s="3" t="s">
        <v>242</v>
      </c>
      <c r="C23" s="4"/>
      <c r="D23" s="32">
        <f>'B.OBRTNIŠKA DELA-PRIZIDEK'!F58</f>
        <v>0</v>
      </c>
      <c r="E23" s="5"/>
      <c r="F23" s="4"/>
    </row>
    <row r="24" spans="1:6" s="3" customFormat="1" ht="15.75" x14ac:dyDescent="0.25">
      <c r="A24" s="80" t="s">
        <v>382</v>
      </c>
      <c r="B24" s="81" t="s">
        <v>394</v>
      </c>
      <c r="C24" s="81"/>
      <c r="D24" s="37">
        <f>+'C. SANACIJA GREZNICE'!F2</f>
        <v>0</v>
      </c>
      <c r="E24" s="5"/>
      <c r="F24" s="4"/>
    </row>
    <row r="25" spans="1:6" s="83" customFormat="1" ht="16.149999999999999" customHeight="1" thickBot="1" x14ac:dyDescent="0.3">
      <c r="A25" s="84" t="s">
        <v>137</v>
      </c>
      <c r="B25" s="85" t="s">
        <v>418</v>
      </c>
      <c r="C25" s="38">
        <v>0.1</v>
      </c>
      <c r="D25" s="39">
        <f>$C25*(D4+D11+D24)</f>
        <v>0</v>
      </c>
    </row>
    <row r="26" spans="1:6" s="89" customFormat="1" ht="19.5" thickBot="1" x14ac:dyDescent="0.35">
      <c r="A26" s="86" t="s">
        <v>52</v>
      </c>
      <c r="B26" s="87"/>
      <c r="C26" s="6"/>
      <c r="D26" s="88">
        <f>SUM(D4,D11,D25,D24)</f>
        <v>0</v>
      </c>
    </row>
    <row r="27" spans="1:6" s="90" customFormat="1" ht="4.5" customHeight="1" x14ac:dyDescent="0.2">
      <c r="C27" s="91"/>
      <c r="D27" s="92"/>
    </row>
    <row r="28" spans="1:6" s="95" customFormat="1" ht="16.5" thickBot="1" x14ac:dyDescent="0.3">
      <c r="A28" s="93" t="s">
        <v>53</v>
      </c>
      <c r="B28" s="130">
        <v>0.22</v>
      </c>
      <c r="C28" s="130"/>
      <c r="D28" s="94">
        <f>+D26*B28</f>
        <v>0</v>
      </c>
    </row>
    <row r="29" spans="1:6" s="90" customFormat="1" ht="7.5" customHeight="1" thickBot="1" x14ac:dyDescent="0.25">
      <c r="C29" s="91"/>
      <c r="D29" s="92"/>
    </row>
    <row r="30" spans="1:6" s="100" customFormat="1" ht="20.25" thickBot="1" x14ac:dyDescent="0.35">
      <c r="A30" s="96" t="s">
        <v>54</v>
      </c>
      <c r="B30" s="97"/>
      <c r="C30" s="98"/>
      <c r="D30" s="99">
        <f>SUM(D26:D29)</f>
        <v>0</v>
      </c>
    </row>
  </sheetData>
  <sheetProtection algorithmName="SHA-512" hashValue="lmBXIBScJyJjzKvXoF2wO2N1bl8R6uXgUIWQK1R4U3aJwWEt+GuVTA6J/terjYjtu0NwlrTyT4yZqpMwX2CWJQ==" saltValue="+IYmjePDYdbWKHVKKa1xJg==" spinCount="100000" sheet="1" objects="1" scenarios="1"/>
  <mergeCells count="1">
    <mergeCell ref="B28:C28"/>
  </mergeCells>
  <phoneticPr fontId="25" type="noConversion"/>
  <printOptions gridLines="1"/>
  <pageMargins left="0.9055118110236221" right="0.35433070866141736" top="0.74803149606299213" bottom="0.74803149606299213" header="0.51181102362204722" footer="0.31496062992125984"/>
  <pageSetup paperSize="9" scale="97" firstPageNumber="0" orientation="portrait" r:id="rId1"/>
  <headerFooter>
    <oddFooter>&amp;L&amp;A&amp;R&amp;P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H77"/>
  <sheetViews>
    <sheetView view="pageBreakPreview" topLeftCell="A44" zoomScale="85" zoomScaleNormal="100" zoomScaleSheetLayoutView="85" workbookViewId="0">
      <selection activeCell="D48" sqref="D48:E48"/>
    </sheetView>
  </sheetViews>
  <sheetFormatPr defaultRowHeight="15" outlineLevelRow="1" x14ac:dyDescent="0.25"/>
  <cols>
    <col min="1" max="1" width="10.7109375" style="109" customWidth="1"/>
    <col min="2" max="2" width="55.7109375" style="76" customWidth="1"/>
    <col min="3" max="3" width="5.7109375" style="30" customWidth="1"/>
    <col min="4" max="4" width="12" style="31" bestFit="1" customWidth="1"/>
    <col min="5" max="5" width="12.7109375" style="2" customWidth="1"/>
    <col min="6" max="6" width="15.7109375" style="2" customWidth="1"/>
    <col min="7" max="1021" width="8.85546875" style="76" customWidth="1"/>
    <col min="1022" max="16384" width="9.140625" style="76"/>
  </cols>
  <sheetData>
    <row r="1" spans="1:6" ht="16.899999999999999" customHeight="1" x14ac:dyDescent="0.25">
      <c r="A1" s="101" t="s">
        <v>55</v>
      </c>
      <c r="B1" s="102" t="s">
        <v>56</v>
      </c>
      <c r="C1" s="23" t="s">
        <v>57</v>
      </c>
      <c r="D1" s="23" t="s">
        <v>58</v>
      </c>
      <c r="E1" s="24" t="s">
        <v>59</v>
      </c>
      <c r="F1" s="103" t="s">
        <v>60</v>
      </c>
    </row>
    <row r="2" spans="1:6" s="105" customFormat="1" ht="15.75" x14ac:dyDescent="0.25">
      <c r="A2" s="104" t="s">
        <v>61</v>
      </c>
      <c r="B2" s="105" t="s">
        <v>395</v>
      </c>
      <c r="C2" s="106"/>
      <c r="D2" s="107"/>
      <c r="E2" s="108"/>
      <c r="F2" s="108">
        <f>SUM(F3,F10,F22,F32,F46,F67)</f>
        <v>0</v>
      </c>
    </row>
    <row r="3" spans="1:6" s="26" customFormat="1" x14ac:dyDescent="0.25">
      <c r="A3" s="25" t="s">
        <v>95</v>
      </c>
      <c r="B3" s="26" t="s">
        <v>45</v>
      </c>
      <c r="C3" s="27"/>
      <c r="D3" s="28"/>
      <c r="E3" s="29"/>
      <c r="F3" s="29">
        <f>SUM(F5:F9)</f>
        <v>0</v>
      </c>
    </row>
    <row r="4" spans="1:6" ht="61.9" customHeight="1" outlineLevel="1" x14ac:dyDescent="0.25">
      <c r="A4" s="109" t="s">
        <v>101</v>
      </c>
      <c r="B4" s="132" t="s">
        <v>79</v>
      </c>
      <c r="C4" s="132"/>
      <c r="D4" s="132"/>
      <c r="E4" s="132"/>
      <c r="F4" s="132"/>
    </row>
    <row r="5" spans="1:6" ht="409.5" outlineLevel="1" x14ac:dyDescent="0.25">
      <c r="A5" s="109" t="s">
        <v>102</v>
      </c>
      <c r="B5" s="110" t="s">
        <v>336</v>
      </c>
      <c r="C5" s="33" t="s">
        <v>81</v>
      </c>
      <c r="D5" s="34">
        <v>1</v>
      </c>
      <c r="E5" s="121">
        <v>0</v>
      </c>
      <c r="F5" s="111">
        <f>D5*E5</f>
        <v>0</v>
      </c>
    </row>
    <row r="6" spans="1:6" ht="105" outlineLevel="1" x14ac:dyDescent="0.25">
      <c r="A6" s="109" t="s">
        <v>103</v>
      </c>
      <c r="B6" s="110" t="s">
        <v>80</v>
      </c>
      <c r="C6" s="33" t="s">
        <v>81</v>
      </c>
      <c r="D6" s="34">
        <v>1</v>
      </c>
      <c r="E6" s="121">
        <v>0</v>
      </c>
      <c r="F6" s="111">
        <f>D6*E6</f>
        <v>0</v>
      </c>
    </row>
    <row r="7" spans="1:6" ht="75" outlineLevel="1" x14ac:dyDescent="0.25">
      <c r="A7" s="109" t="s">
        <v>104</v>
      </c>
      <c r="B7" s="110" t="s">
        <v>138</v>
      </c>
      <c r="C7" s="33" t="s">
        <v>81</v>
      </c>
      <c r="D7" s="34">
        <v>1</v>
      </c>
      <c r="E7" s="121">
        <v>0</v>
      </c>
      <c r="F7" s="111">
        <f>D7*E7</f>
        <v>0</v>
      </c>
    </row>
    <row r="8" spans="1:6" ht="45" outlineLevel="1" x14ac:dyDescent="0.25">
      <c r="A8" s="109" t="s">
        <v>370</v>
      </c>
      <c r="B8" s="110" t="s">
        <v>82</v>
      </c>
      <c r="C8" s="33" t="s">
        <v>72</v>
      </c>
      <c r="D8" s="34">
        <v>4</v>
      </c>
      <c r="E8" s="121">
        <v>0</v>
      </c>
      <c r="F8" s="111">
        <f>D8*E8</f>
        <v>0</v>
      </c>
    </row>
    <row r="9" spans="1:6" ht="165.75" customHeight="1" outlineLevel="1" x14ac:dyDescent="0.25">
      <c r="A9" s="109" t="s">
        <v>371</v>
      </c>
      <c r="B9" s="110" t="s">
        <v>347</v>
      </c>
      <c r="C9" s="33" t="s">
        <v>81</v>
      </c>
      <c r="D9" s="34">
        <v>1</v>
      </c>
      <c r="E9" s="121">
        <v>0</v>
      </c>
      <c r="F9" s="111">
        <f>D9*E9</f>
        <v>0</v>
      </c>
    </row>
    <row r="10" spans="1:6" s="26" customFormat="1" x14ac:dyDescent="0.25">
      <c r="A10" s="25" t="s">
        <v>105</v>
      </c>
      <c r="B10" s="26" t="s">
        <v>46</v>
      </c>
      <c r="C10" s="27"/>
      <c r="D10" s="28"/>
      <c r="E10" s="29"/>
      <c r="F10" s="29">
        <f>SUM(F13:F21)</f>
        <v>0</v>
      </c>
    </row>
    <row r="11" spans="1:6" ht="301.5" customHeight="1" outlineLevel="1" x14ac:dyDescent="0.25">
      <c r="A11" s="109" t="s">
        <v>106</v>
      </c>
      <c r="B11" s="133" t="s">
        <v>254</v>
      </c>
      <c r="C11" s="133"/>
      <c r="D11" s="133"/>
      <c r="E11" s="133"/>
      <c r="F11" s="133"/>
    </row>
    <row r="12" spans="1:6" outlineLevel="1" x14ac:dyDescent="0.25">
      <c r="B12" s="134" t="s">
        <v>308</v>
      </c>
      <c r="C12" s="134"/>
      <c r="D12" s="134"/>
      <c r="E12" s="134"/>
      <c r="F12" s="134"/>
    </row>
    <row r="13" spans="1:6" ht="60" outlineLevel="1" x14ac:dyDescent="0.25">
      <c r="A13" s="109" t="s">
        <v>259</v>
      </c>
      <c r="B13" s="110" t="s">
        <v>344</v>
      </c>
      <c r="C13" s="33" t="s">
        <v>63</v>
      </c>
      <c r="D13" s="34">
        <v>3</v>
      </c>
      <c r="E13" s="121">
        <v>0</v>
      </c>
      <c r="F13" s="111">
        <f t="shared" ref="F13:F18" si="0">D13*E13</f>
        <v>0</v>
      </c>
    </row>
    <row r="14" spans="1:6" ht="45" outlineLevel="1" x14ac:dyDescent="0.25">
      <c r="A14" s="109" t="s">
        <v>260</v>
      </c>
      <c r="B14" s="110" t="s">
        <v>326</v>
      </c>
      <c r="C14" s="33" t="s">
        <v>63</v>
      </c>
      <c r="D14" s="34">
        <v>7.7</v>
      </c>
      <c r="E14" s="121">
        <v>0</v>
      </c>
      <c r="F14" s="111">
        <f t="shared" si="0"/>
        <v>0</v>
      </c>
    </row>
    <row r="15" spans="1:6" ht="60" outlineLevel="1" x14ac:dyDescent="0.25">
      <c r="A15" s="109" t="s">
        <v>261</v>
      </c>
      <c r="B15" s="110" t="s">
        <v>345</v>
      </c>
      <c r="C15" s="33" t="s">
        <v>63</v>
      </c>
      <c r="D15" s="34">
        <v>2</v>
      </c>
      <c r="E15" s="121">
        <v>0</v>
      </c>
      <c r="F15" s="111">
        <f t="shared" si="0"/>
        <v>0</v>
      </c>
    </row>
    <row r="16" spans="1:6" ht="45" outlineLevel="1" x14ac:dyDescent="0.25">
      <c r="A16" s="109" t="s">
        <v>262</v>
      </c>
      <c r="B16" s="110" t="s">
        <v>278</v>
      </c>
      <c r="C16" s="33" t="s">
        <v>64</v>
      </c>
      <c r="D16" s="34">
        <v>15</v>
      </c>
      <c r="E16" s="121">
        <v>0</v>
      </c>
      <c r="F16" s="111">
        <f t="shared" si="0"/>
        <v>0</v>
      </c>
    </row>
    <row r="17" spans="1:6" ht="45" outlineLevel="1" x14ac:dyDescent="0.25">
      <c r="A17" s="109" t="s">
        <v>263</v>
      </c>
      <c r="B17" s="110" t="s">
        <v>343</v>
      </c>
      <c r="C17" s="33" t="s">
        <v>64</v>
      </c>
      <c r="D17" s="34">
        <v>15</v>
      </c>
      <c r="E17" s="121">
        <v>0</v>
      </c>
      <c r="F17" s="111">
        <f t="shared" si="0"/>
        <v>0</v>
      </c>
    </row>
    <row r="18" spans="1:6" ht="63" outlineLevel="1" x14ac:dyDescent="0.25">
      <c r="A18" s="109" t="s">
        <v>282</v>
      </c>
      <c r="B18" s="110" t="s">
        <v>247</v>
      </c>
      <c r="C18" s="33" t="s">
        <v>63</v>
      </c>
      <c r="D18" s="34">
        <v>2.94</v>
      </c>
      <c r="E18" s="121">
        <v>0</v>
      </c>
      <c r="F18" s="111">
        <f t="shared" si="0"/>
        <v>0</v>
      </c>
    </row>
    <row r="19" spans="1:6" ht="60" outlineLevel="1" x14ac:dyDescent="0.25">
      <c r="A19" s="109" t="s">
        <v>283</v>
      </c>
      <c r="B19" s="112" t="s">
        <v>279</v>
      </c>
      <c r="C19" s="33" t="s">
        <v>63</v>
      </c>
      <c r="D19" s="34">
        <v>2</v>
      </c>
      <c r="E19" s="121">
        <v>0</v>
      </c>
      <c r="F19" s="111">
        <f t="shared" ref="F19" si="1">D19*E19</f>
        <v>0</v>
      </c>
    </row>
    <row r="20" spans="1:6" ht="45" outlineLevel="1" x14ac:dyDescent="0.25">
      <c r="A20" s="109" t="s">
        <v>284</v>
      </c>
      <c r="B20" s="112" t="s">
        <v>280</v>
      </c>
      <c r="C20" s="36" t="s">
        <v>63</v>
      </c>
      <c r="D20" s="34">
        <f>7.7-2.94-2</f>
        <v>2.76</v>
      </c>
      <c r="E20" s="121">
        <v>0</v>
      </c>
      <c r="F20" s="111">
        <f>D20*E20</f>
        <v>0</v>
      </c>
    </row>
    <row r="21" spans="1:6" ht="60" outlineLevel="1" x14ac:dyDescent="0.25">
      <c r="A21" s="109" t="s">
        <v>285</v>
      </c>
      <c r="B21" s="112" t="s">
        <v>281</v>
      </c>
      <c r="C21" s="33" t="s">
        <v>75</v>
      </c>
      <c r="D21" s="34">
        <v>1</v>
      </c>
      <c r="E21" s="121">
        <v>0</v>
      </c>
      <c r="F21" s="111">
        <f>D21*E21</f>
        <v>0</v>
      </c>
    </row>
    <row r="22" spans="1:6" s="26" customFormat="1" x14ac:dyDescent="0.25">
      <c r="A22" s="25" t="s">
        <v>107</v>
      </c>
      <c r="B22" s="26" t="s">
        <v>47</v>
      </c>
      <c r="C22" s="27"/>
      <c r="D22" s="28"/>
      <c r="E22" s="29"/>
      <c r="F22" s="29">
        <f>SUM(F24:F31)</f>
        <v>0</v>
      </c>
    </row>
    <row r="23" spans="1:6" ht="309.75" customHeight="1" outlineLevel="1" x14ac:dyDescent="0.25">
      <c r="A23" s="109" t="s">
        <v>108</v>
      </c>
      <c r="B23" s="132" t="s">
        <v>253</v>
      </c>
      <c r="C23" s="132"/>
      <c r="D23" s="132"/>
      <c r="E23" s="132"/>
      <c r="F23" s="132"/>
    </row>
    <row r="24" spans="1:6" ht="30" outlineLevel="1" x14ac:dyDescent="0.25">
      <c r="A24" s="109" t="s">
        <v>109</v>
      </c>
      <c r="B24" s="110" t="s">
        <v>328</v>
      </c>
      <c r="C24" s="33" t="s">
        <v>63</v>
      </c>
      <c r="D24" s="34">
        <v>1.65</v>
      </c>
      <c r="E24" s="121">
        <v>0</v>
      </c>
      <c r="F24" s="111">
        <f t="shared" ref="F24:F31" si="2">D24*E24</f>
        <v>0</v>
      </c>
    </row>
    <row r="25" spans="1:6" ht="30" outlineLevel="1" x14ac:dyDescent="0.25">
      <c r="A25" s="109" t="s">
        <v>277</v>
      </c>
      <c r="B25" s="110" t="s">
        <v>65</v>
      </c>
      <c r="C25" s="33" t="s">
        <v>63</v>
      </c>
      <c r="D25" s="34">
        <v>2.15</v>
      </c>
      <c r="E25" s="121">
        <v>0</v>
      </c>
      <c r="F25" s="111">
        <f t="shared" si="2"/>
        <v>0</v>
      </c>
    </row>
    <row r="26" spans="1:6" ht="45" outlineLevel="1" x14ac:dyDescent="0.25">
      <c r="A26" s="109" t="s">
        <v>264</v>
      </c>
      <c r="B26" s="110" t="s">
        <v>313</v>
      </c>
      <c r="C26" s="33" t="s">
        <v>63</v>
      </c>
      <c r="D26" s="34">
        <f>0.66+0.2</f>
        <v>0.8600000000000001</v>
      </c>
      <c r="E26" s="121">
        <v>0</v>
      </c>
      <c r="F26" s="111">
        <f t="shared" si="2"/>
        <v>0</v>
      </c>
    </row>
    <row r="27" spans="1:6" ht="45" outlineLevel="1" x14ac:dyDescent="0.25">
      <c r="A27" s="109" t="s">
        <v>110</v>
      </c>
      <c r="B27" s="110" t="s">
        <v>314</v>
      </c>
      <c r="C27" s="33" t="s">
        <v>63</v>
      </c>
      <c r="D27" s="34">
        <v>0.3</v>
      </c>
      <c r="E27" s="121">
        <v>0</v>
      </c>
      <c r="F27" s="111">
        <f t="shared" si="2"/>
        <v>0</v>
      </c>
    </row>
    <row r="28" spans="1:6" ht="30" outlineLevel="1" x14ac:dyDescent="0.25">
      <c r="A28" s="109" t="s">
        <v>265</v>
      </c>
      <c r="B28" s="110" t="s">
        <v>315</v>
      </c>
      <c r="C28" s="33" t="s">
        <v>63</v>
      </c>
      <c r="D28" s="34">
        <v>0.2</v>
      </c>
      <c r="E28" s="121">
        <v>0</v>
      </c>
      <c r="F28" s="111">
        <f t="shared" si="2"/>
        <v>0</v>
      </c>
    </row>
    <row r="29" spans="1:6" ht="60" outlineLevel="1" x14ac:dyDescent="0.25">
      <c r="A29" s="109" t="s">
        <v>111</v>
      </c>
      <c r="B29" s="110" t="s">
        <v>66</v>
      </c>
      <c r="C29" s="33" t="s">
        <v>67</v>
      </c>
      <c r="D29" s="34">
        <v>250</v>
      </c>
      <c r="E29" s="121">
        <v>0</v>
      </c>
      <c r="F29" s="111">
        <f t="shared" si="2"/>
        <v>0</v>
      </c>
    </row>
    <row r="30" spans="1:6" ht="60" outlineLevel="1" x14ac:dyDescent="0.25">
      <c r="A30" s="109" t="s">
        <v>248</v>
      </c>
      <c r="B30" s="110" t="s">
        <v>68</v>
      </c>
      <c r="C30" s="33" t="s">
        <v>67</v>
      </c>
      <c r="D30" s="34">
        <v>150</v>
      </c>
      <c r="E30" s="121">
        <v>0</v>
      </c>
      <c r="F30" s="111">
        <f t="shared" si="2"/>
        <v>0</v>
      </c>
    </row>
    <row r="31" spans="1:6" ht="45" outlineLevel="1" x14ac:dyDescent="0.25">
      <c r="A31" s="109" t="s">
        <v>112</v>
      </c>
      <c r="B31" s="110" t="s">
        <v>69</v>
      </c>
      <c r="C31" s="33" t="s">
        <v>67</v>
      </c>
      <c r="D31" s="34">
        <v>120</v>
      </c>
      <c r="E31" s="121">
        <v>0</v>
      </c>
      <c r="F31" s="111">
        <f t="shared" si="2"/>
        <v>0</v>
      </c>
    </row>
    <row r="32" spans="1:6" s="26" customFormat="1" x14ac:dyDescent="0.25">
      <c r="A32" s="25" t="s">
        <v>113</v>
      </c>
      <c r="B32" s="26" t="s">
        <v>48</v>
      </c>
      <c r="C32" s="27"/>
      <c r="D32" s="28"/>
      <c r="E32" s="29"/>
      <c r="F32" s="29">
        <f>SUM(F34:F45)</f>
        <v>0</v>
      </c>
    </row>
    <row r="33" spans="1:7" ht="359.25" customHeight="1" outlineLevel="1" x14ac:dyDescent="0.25">
      <c r="A33" s="109" t="s">
        <v>114</v>
      </c>
      <c r="B33" s="132" t="s">
        <v>70</v>
      </c>
      <c r="C33" s="132"/>
      <c r="D33" s="132"/>
      <c r="E33" s="132"/>
      <c r="F33" s="132"/>
    </row>
    <row r="34" spans="1:7" ht="45" outlineLevel="1" x14ac:dyDescent="0.25">
      <c r="A34" s="109" t="s">
        <v>115</v>
      </c>
      <c r="B34" s="110" t="s">
        <v>302</v>
      </c>
      <c r="C34" s="33" t="s">
        <v>64</v>
      </c>
      <c r="D34" s="34">
        <v>2.8</v>
      </c>
      <c r="E34" s="121">
        <v>0</v>
      </c>
      <c r="F34" s="111">
        <f t="shared" ref="F34:F45" si="3">D34*E34</f>
        <v>0</v>
      </c>
    </row>
    <row r="35" spans="1:7" ht="30" outlineLevel="1" x14ac:dyDescent="0.25">
      <c r="A35" s="109" t="s">
        <v>116</v>
      </c>
      <c r="B35" s="110" t="s">
        <v>333</v>
      </c>
      <c r="C35" s="33" t="s">
        <v>64</v>
      </c>
      <c r="D35" s="34">
        <v>9</v>
      </c>
      <c r="E35" s="121">
        <v>0</v>
      </c>
      <c r="F35" s="111">
        <f t="shared" si="3"/>
        <v>0</v>
      </c>
    </row>
    <row r="36" spans="1:7" ht="30" outlineLevel="1" x14ac:dyDescent="0.25">
      <c r="A36" s="109" t="s">
        <v>117</v>
      </c>
      <c r="B36" s="110" t="s">
        <v>335</v>
      </c>
      <c r="C36" s="33" t="s">
        <v>64</v>
      </c>
      <c r="D36" s="34">
        <f>0.99+1.17</f>
        <v>2.16</v>
      </c>
      <c r="E36" s="121">
        <v>0</v>
      </c>
      <c r="F36" s="111">
        <f t="shared" si="3"/>
        <v>0</v>
      </c>
    </row>
    <row r="37" spans="1:7" ht="30" outlineLevel="1" x14ac:dyDescent="0.25">
      <c r="A37" s="109" t="s">
        <v>118</v>
      </c>
      <c r="B37" s="110" t="s">
        <v>334</v>
      </c>
      <c r="C37" s="33" t="s">
        <v>64</v>
      </c>
      <c r="D37" s="34">
        <f>1.043+1.92</f>
        <v>2.9630000000000001</v>
      </c>
      <c r="E37" s="121">
        <v>0</v>
      </c>
      <c r="F37" s="111">
        <f t="shared" si="3"/>
        <v>0</v>
      </c>
    </row>
    <row r="38" spans="1:7" ht="60" outlineLevel="1" x14ac:dyDescent="0.25">
      <c r="A38" s="109" t="s">
        <v>119</v>
      </c>
      <c r="B38" s="110" t="s">
        <v>303</v>
      </c>
      <c r="C38" s="33" t="s">
        <v>64</v>
      </c>
      <c r="D38" s="34">
        <f>1.92+1</f>
        <v>2.92</v>
      </c>
      <c r="E38" s="121">
        <v>0</v>
      </c>
      <c r="F38" s="111">
        <f t="shared" si="3"/>
        <v>0</v>
      </c>
    </row>
    <row r="39" spans="1:7" ht="45" outlineLevel="1" x14ac:dyDescent="0.25">
      <c r="A39" s="109" t="s">
        <v>120</v>
      </c>
      <c r="B39" s="110" t="s">
        <v>71</v>
      </c>
      <c r="C39" s="33" t="s">
        <v>72</v>
      </c>
      <c r="D39" s="34">
        <v>2</v>
      </c>
      <c r="E39" s="121">
        <v>0</v>
      </c>
      <c r="F39" s="111">
        <f t="shared" si="3"/>
        <v>0</v>
      </c>
    </row>
    <row r="40" spans="1:7" ht="45" outlineLevel="1" x14ac:dyDescent="0.25">
      <c r="A40" s="109" t="s">
        <v>121</v>
      </c>
      <c r="B40" s="110" t="s">
        <v>93</v>
      </c>
      <c r="C40" s="33" t="s">
        <v>64</v>
      </c>
      <c r="D40" s="34">
        <v>9</v>
      </c>
      <c r="E40" s="121">
        <v>0</v>
      </c>
      <c r="F40" s="111">
        <f t="shared" si="3"/>
        <v>0</v>
      </c>
    </row>
    <row r="41" spans="1:7" ht="210" outlineLevel="1" x14ac:dyDescent="0.25">
      <c r="A41" s="109" t="s">
        <v>122</v>
      </c>
      <c r="B41" s="110" t="s">
        <v>331</v>
      </c>
      <c r="C41" s="33" t="s">
        <v>64</v>
      </c>
      <c r="D41" s="34">
        <v>16.7</v>
      </c>
      <c r="E41" s="121">
        <v>0</v>
      </c>
      <c r="F41" s="111">
        <f t="shared" si="3"/>
        <v>0</v>
      </c>
      <c r="G41" s="113"/>
    </row>
    <row r="42" spans="1:7" ht="60" outlineLevel="1" x14ac:dyDescent="0.25">
      <c r="A42" s="109" t="s">
        <v>123</v>
      </c>
      <c r="B42" s="110" t="s">
        <v>324</v>
      </c>
      <c r="C42" s="33" t="s">
        <v>64</v>
      </c>
      <c r="D42" s="34">
        <v>20</v>
      </c>
      <c r="E42" s="121">
        <v>0</v>
      </c>
      <c r="F42" s="111">
        <f t="shared" si="3"/>
        <v>0</v>
      </c>
      <c r="G42" s="113"/>
    </row>
    <row r="43" spans="1:7" ht="90" outlineLevel="1" x14ac:dyDescent="0.25">
      <c r="A43" s="109" t="s">
        <v>124</v>
      </c>
      <c r="B43" s="110" t="s">
        <v>332</v>
      </c>
      <c r="C43" s="33" t="s">
        <v>74</v>
      </c>
      <c r="D43" s="34">
        <v>19</v>
      </c>
      <c r="E43" s="121">
        <v>0</v>
      </c>
      <c r="F43" s="111">
        <f t="shared" si="3"/>
        <v>0</v>
      </c>
      <c r="G43" s="113"/>
    </row>
    <row r="44" spans="1:7" ht="60" outlineLevel="1" x14ac:dyDescent="0.25">
      <c r="A44" s="109" t="s">
        <v>125</v>
      </c>
      <c r="B44" s="110" t="s">
        <v>325</v>
      </c>
      <c r="C44" s="33" t="s">
        <v>74</v>
      </c>
      <c r="D44" s="34">
        <v>3.8</v>
      </c>
      <c r="E44" s="121">
        <v>0</v>
      </c>
      <c r="F44" s="111">
        <f t="shared" si="3"/>
        <v>0</v>
      </c>
      <c r="G44" s="113"/>
    </row>
    <row r="45" spans="1:7" ht="90" outlineLevel="1" x14ac:dyDescent="0.25">
      <c r="A45" s="109" t="s">
        <v>126</v>
      </c>
      <c r="B45" s="110" t="s">
        <v>337</v>
      </c>
      <c r="C45" s="33" t="s">
        <v>64</v>
      </c>
      <c r="D45" s="34">
        <f>13*4</f>
        <v>52</v>
      </c>
      <c r="E45" s="121">
        <v>0</v>
      </c>
      <c r="F45" s="111">
        <f t="shared" si="3"/>
        <v>0</v>
      </c>
    </row>
    <row r="46" spans="1:7" s="26" customFormat="1" x14ac:dyDescent="0.25">
      <c r="A46" s="25" t="s">
        <v>127</v>
      </c>
      <c r="B46" s="26" t="s">
        <v>49</v>
      </c>
      <c r="C46" s="27"/>
      <c r="D46" s="28"/>
      <c r="E46" s="29"/>
      <c r="F46" s="29">
        <f>SUM(F48:F66)</f>
        <v>0</v>
      </c>
    </row>
    <row r="47" spans="1:7" ht="261.75" customHeight="1" outlineLevel="1" x14ac:dyDescent="0.25">
      <c r="A47" s="109" t="s">
        <v>128</v>
      </c>
      <c r="B47" s="132" t="s">
        <v>73</v>
      </c>
      <c r="C47" s="132"/>
      <c r="D47" s="132"/>
      <c r="E47" s="132"/>
      <c r="F47" s="132"/>
    </row>
    <row r="48" spans="1:7" ht="180" outlineLevel="1" x14ac:dyDescent="0.25">
      <c r="A48" s="109" t="s">
        <v>129</v>
      </c>
      <c r="B48" s="110" t="s">
        <v>329</v>
      </c>
      <c r="C48" s="33" t="s">
        <v>64</v>
      </c>
      <c r="D48" s="34">
        <v>13.7</v>
      </c>
      <c r="E48" s="121">
        <v>0</v>
      </c>
      <c r="F48" s="111">
        <f t="shared" ref="F48:F53" si="4">D48*E48</f>
        <v>0</v>
      </c>
    </row>
    <row r="49" spans="1:8" ht="255" outlineLevel="1" x14ac:dyDescent="0.25">
      <c r="A49" s="109" t="s">
        <v>185</v>
      </c>
      <c r="B49" s="110" t="s">
        <v>342</v>
      </c>
      <c r="C49" s="33" t="s">
        <v>64</v>
      </c>
      <c r="D49" s="34">
        <f>15*1</f>
        <v>15</v>
      </c>
      <c r="E49" s="121">
        <v>0</v>
      </c>
      <c r="F49" s="111">
        <f t="shared" si="4"/>
        <v>0</v>
      </c>
    </row>
    <row r="50" spans="1:8" ht="46.5" customHeight="1" outlineLevel="1" x14ac:dyDescent="0.25">
      <c r="A50" s="109" t="s">
        <v>186</v>
      </c>
      <c r="B50" s="110" t="s">
        <v>340</v>
      </c>
      <c r="C50" s="33" t="s">
        <v>64</v>
      </c>
      <c r="D50" s="34">
        <v>5</v>
      </c>
      <c r="E50" s="121">
        <v>0</v>
      </c>
      <c r="F50" s="111">
        <f t="shared" si="4"/>
        <v>0</v>
      </c>
    </row>
    <row r="51" spans="1:8" ht="46.5" customHeight="1" outlineLevel="1" x14ac:dyDescent="0.25">
      <c r="A51" s="109" t="s">
        <v>187</v>
      </c>
      <c r="B51" s="110" t="s">
        <v>338</v>
      </c>
      <c r="C51" s="33" t="s">
        <v>63</v>
      </c>
      <c r="D51" s="34">
        <v>5.6</v>
      </c>
      <c r="E51" s="121">
        <v>0</v>
      </c>
      <c r="F51" s="111">
        <f t="shared" si="4"/>
        <v>0</v>
      </c>
      <c r="G51" s="114"/>
      <c r="H51" s="115"/>
    </row>
    <row r="52" spans="1:8" ht="60" outlineLevel="1" x14ac:dyDescent="0.25">
      <c r="A52" s="109" t="s">
        <v>188</v>
      </c>
      <c r="B52" s="110" t="s">
        <v>339</v>
      </c>
      <c r="C52" s="33" t="s">
        <v>74</v>
      </c>
      <c r="D52" s="34">
        <v>2.6</v>
      </c>
      <c r="E52" s="121">
        <v>0</v>
      </c>
      <c r="F52" s="111">
        <f t="shared" si="4"/>
        <v>0</v>
      </c>
      <c r="G52" s="114"/>
    </row>
    <row r="53" spans="1:8" ht="75" outlineLevel="1" x14ac:dyDescent="0.25">
      <c r="A53" s="109" t="s">
        <v>189</v>
      </c>
      <c r="B53" s="110" t="s">
        <v>317</v>
      </c>
      <c r="C53" s="33" t="s">
        <v>64</v>
      </c>
      <c r="D53" s="34">
        <f>28.63+9.4*0.2</f>
        <v>30.509999999999998</v>
      </c>
      <c r="E53" s="121">
        <v>0</v>
      </c>
      <c r="F53" s="111">
        <f t="shared" si="4"/>
        <v>0</v>
      </c>
      <c r="G53" s="114"/>
    </row>
    <row r="54" spans="1:8" ht="45" outlineLevel="1" x14ac:dyDescent="0.25">
      <c r="A54" s="109" t="s">
        <v>190</v>
      </c>
      <c r="B54" s="110" t="s">
        <v>266</v>
      </c>
      <c r="C54" s="33"/>
      <c r="D54" s="33"/>
      <c r="E54" s="121"/>
      <c r="F54" s="111"/>
    </row>
    <row r="55" spans="1:8" outlineLevel="1" x14ac:dyDescent="0.25">
      <c r="B55" s="110" t="s">
        <v>204</v>
      </c>
      <c r="C55" s="33" t="s">
        <v>74</v>
      </c>
      <c r="D55" s="34">
        <v>2</v>
      </c>
      <c r="E55" s="121">
        <v>0</v>
      </c>
      <c r="F55" s="111">
        <f>D55*E55</f>
        <v>0</v>
      </c>
    </row>
    <row r="56" spans="1:8" outlineLevel="1" x14ac:dyDescent="0.25">
      <c r="B56" s="110" t="s">
        <v>205</v>
      </c>
      <c r="C56" s="33" t="s">
        <v>74</v>
      </c>
      <c r="D56" s="34">
        <v>5</v>
      </c>
      <c r="E56" s="121">
        <v>0</v>
      </c>
      <c r="F56" s="111">
        <f>D56*E56</f>
        <v>0</v>
      </c>
    </row>
    <row r="57" spans="1:8" outlineLevel="1" x14ac:dyDescent="0.25">
      <c r="B57" s="110" t="s">
        <v>206</v>
      </c>
      <c r="C57" s="33" t="s">
        <v>74</v>
      </c>
      <c r="D57" s="34">
        <v>10</v>
      </c>
      <c r="E57" s="121">
        <v>0</v>
      </c>
      <c r="F57" s="111">
        <f>D57*E57</f>
        <v>0</v>
      </c>
    </row>
    <row r="58" spans="1:8" ht="60" outlineLevel="1" x14ac:dyDescent="0.25">
      <c r="A58" s="109" t="s">
        <v>196</v>
      </c>
      <c r="B58" s="110" t="s">
        <v>341</v>
      </c>
      <c r="C58" s="33" t="s">
        <v>72</v>
      </c>
      <c r="D58" s="34">
        <v>1</v>
      </c>
      <c r="E58" s="121">
        <v>0</v>
      </c>
      <c r="F58" s="111">
        <f>D58*E58</f>
        <v>0</v>
      </c>
    </row>
    <row r="59" spans="1:8" ht="60" outlineLevel="1" x14ac:dyDescent="0.25">
      <c r="A59" s="109" t="s">
        <v>191</v>
      </c>
      <c r="B59" s="110" t="s">
        <v>275</v>
      </c>
      <c r="C59" s="33" t="s">
        <v>72</v>
      </c>
      <c r="D59" s="34">
        <v>1</v>
      </c>
      <c r="E59" s="121">
        <v>0</v>
      </c>
      <c r="F59" s="111">
        <f t="shared" ref="F59" si="5">D59*E59</f>
        <v>0</v>
      </c>
    </row>
    <row r="60" spans="1:8" ht="75" outlineLevel="1" x14ac:dyDescent="0.25">
      <c r="A60" s="109" t="s">
        <v>192</v>
      </c>
      <c r="B60" s="110" t="s">
        <v>304</v>
      </c>
      <c r="C60" s="33" t="s">
        <v>72</v>
      </c>
      <c r="D60" s="34">
        <v>1</v>
      </c>
      <c r="E60" s="121">
        <v>0</v>
      </c>
      <c r="F60" s="111">
        <f>D60*E60</f>
        <v>0</v>
      </c>
    </row>
    <row r="61" spans="1:8" ht="210" outlineLevel="1" x14ac:dyDescent="0.25">
      <c r="A61" s="109" t="s">
        <v>193</v>
      </c>
      <c r="B61" s="110" t="s">
        <v>330</v>
      </c>
      <c r="C61" s="33" t="s">
        <v>64</v>
      </c>
      <c r="D61" s="34">
        <v>8.6300000000000008</v>
      </c>
      <c r="E61" s="121">
        <v>0</v>
      </c>
      <c r="F61" s="111">
        <f>D61*E61</f>
        <v>0</v>
      </c>
    </row>
    <row r="62" spans="1:8" ht="45" outlineLevel="1" x14ac:dyDescent="0.25">
      <c r="A62" s="109" t="s">
        <v>197</v>
      </c>
      <c r="B62" s="110" t="s">
        <v>198</v>
      </c>
      <c r="C62" s="33" t="s">
        <v>64</v>
      </c>
      <c r="D62" s="34">
        <v>9</v>
      </c>
      <c r="E62" s="121">
        <v>0</v>
      </c>
      <c r="F62" s="111">
        <f>D62*E62</f>
        <v>0</v>
      </c>
    </row>
    <row r="63" spans="1:8" ht="45" outlineLevel="1" x14ac:dyDescent="0.25">
      <c r="A63" s="109" t="s">
        <v>194</v>
      </c>
      <c r="B63" s="110" t="s">
        <v>199</v>
      </c>
      <c r="C63" s="33"/>
      <c r="D63" s="34"/>
      <c r="E63" s="121"/>
      <c r="F63" s="111"/>
    </row>
    <row r="64" spans="1:8" outlineLevel="1" x14ac:dyDescent="0.25">
      <c r="B64" s="110" t="s">
        <v>200</v>
      </c>
      <c r="C64" s="33" t="s">
        <v>75</v>
      </c>
      <c r="D64" s="34">
        <v>25</v>
      </c>
      <c r="E64" s="121">
        <v>0</v>
      </c>
      <c r="F64" s="111">
        <f>D64*E64</f>
        <v>0</v>
      </c>
    </row>
    <row r="65" spans="1:7" outlineLevel="1" x14ac:dyDescent="0.25">
      <c r="B65" s="110" t="s">
        <v>201</v>
      </c>
      <c r="C65" s="33" t="s">
        <v>75</v>
      </c>
      <c r="D65" s="34">
        <v>50</v>
      </c>
      <c r="E65" s="121">
        <v>0</v>
      </c>
      <c r="F65" s="111">
        <f>D65*E65</f>
        <v>0</v>
      </c>
    </row>
    <row r="66" spans="1:7" outlineLevel="1" x14ac:dyDescent="0.25">
      <c r="B66" s="110" t="s">
        <v>202</v>
      </c>
      <c r="C66" s="33" t="s">
        <v>203</v>
      </c>
      <c r="D66" s="34">
        <v>1</v>
      </c>
      <c r="E66" s="121">
        <v>0</v>
      </c>
      <c r="F66" s="111">
        <f>D66*E66</f>
        <v>0</v>
      </c>
    </row>
    <row r="67" spans="1:7" s="26" customFormat="1" x14ac:dyDescent="0.25">
      <c r="A67" s="25" t="s">
        <v>289</v>
      </c>
      <c r="B67" s="26" t="s">
        <v>288</v>
      </c>
      <c r="C67" s="27"/>
      <c r="D67" s="28"/>
      <c r="E67" s="29"/>
      <c r="F67" s="29">
        <f>SUM(F69:F77)</f>
        <v>0</v>
      </c>
    </row>
    <row r="68" spans="1:7" ht="90.75" customHeight="1" outlineLevel="1" x14ac:dyDescent="0.25">
      <c r="A68" s="109" t="s">
        <v>291</v>
      </c>
      <c r="B68" s="131" t="s">
        <v>290</v>
      </c>
      <c r="C68" s="131"/>
      <c r="D68" s="131"/>
      <c r="E68" s="131"/>
      <c r="F68" s="131"/>
    </row>
    <row r="69" spans="1:7" ht="30" outlineLevel="1" x14ac:dyDescent="0.25">
      <c r="A69" s="109" t="s">
        <v>292</v>
      </c>
      <c r="B69" s="112" t="s">
        <v>297</v>
      </c>
      <c r="C69" s="116" t="s">
        <v>81</v>
      </c>
      <c r="D69" s="117">
        <v>1</v>
      </c>
      <c r="E69" s="122">
        <v>0</v>
      </c>
      <c r="F69" s="111">
        <f t="shared" ref="F69:F77" si="6">D69*E69</f>
        <v>0</v>
      </c>
    </row>
    <row r="70" spans="1:7" ht="120" outlineLevel="1" x14ac:dyDescent="0.25">
      <c r="A70" s="109" t="s">
        <v>293</v>
      </c>
      <c r="B70" s="112" t="s">
        <v>298</v>
      </c>
      <c r="C70" s="116" t="s">
        <v>74</v>
      </c>
      <c r="D70" s="117">
        <v>10</v>
      </c>
      <c r="E70" s="122">
        <v>0</v>
      </c>
      <c r="F70" s="111">
        <f t="shared" si="6"/>
        <v>0</v>
      </c>
    </row>
    <row r="71" spans="1:7" ht="45" outlineLevel="1" x14ac:dyDescent="0.25">
      <c r="A71" s="109" t="s">
        <v>294</v>
      </c>
      <c r="B71" s="112" t="s">
        <v>318</v>
      </c>
      <c r="C71" s="116" t="s">
        <v>72</v>
      </c>
      <c r="D71" s="117">
        <v>2</v>
      </c>
      <c r="E71" s="122">
        <v>0</v>
      </c>
      <c r="F71" s="111">
        <f t="shared" si="6"/>
        <v>0</v>
      </c>
    </row>
    <row r="72" spans="1:7" ht="60" outlineLevel="1" x14ac:dyDescent="0.25">
      <c r="A72" s="109" t="s">
        <v>295</v>
      </c>
      <c r="B72" s="112" t="s">
        <v>319</v>
      </c>
      <c r="C72" s="116" t="s">
        <v>74</v>
      </c>
      <c r="D72" s="117">
        <v>10</v>
      </c>
      <c r="E72" s="122">
        <v>0</v>
      </c>
      <c r="F72" s="111">
        <f t="shared" si="6"/>
        <v>0</v>
      </c>
    </row>
    <row r="73" spans="1:7" ht="60" outlineLevel="1" x14ac:dyDescent="0.25">
      <c r="A73" s="109" t="s">
        <v>296</v>
      </c>
      <c r="B73" s="112" t="s">
        <v>299</v>
      </c>
      <c r="C73" s="116" t="s">
        <v>74</v>
      </c>
      <c r="D73" s="117">
        <v>7</v>
      </c>
      <c r="E73" s="122">
        <v>0</v>
      </c>
      <c r="F73" s="111">
        <f t="shared" si="6"/>
        <v>0</v>
      </c>
    </row>
    <row r="74" spans="1:7" ht="45" outlineLevel="1" x14ac:dyDescent="0.25">
      <c r="A74" s="109" t="s">
        <v>309</v>
      </c>
      <c r="B74" s="112" t="s">
        <v>320</v>
      </c>
      <c r="C74" s="116" t="s">
        <v>72</v>
      </c>
      <c r="D74" s="117">
        <v>2</v>
      </c>
      <c r="E74" s="122">
        <v>0</v>
      </c>
      <c r="F74" s="111">
        <f t="shared" si="6"/>
        <v>0</v>
      </c>
      <c r="G74" s="119"/>
    </row>
    <row r="75" spans="1:7" ht="45" outlineLevel="1" x14ac:dyDescent="0.25">
      <c r="A75" s="109" t="s">
        <v>310</v>
      </c>
      <c r="B75" s="112" t="s">
        <v>321</v>
      </c>
      <c r="C75" s="116" t="s">
        <v>72</v>
      </c>
      <c r="D75" s="117">
        <v>2</v>
      </c>
      <c r="E75" s="122">
        <v>0</v>
      </c>
      <c r="F75" s="111">
        <f t="shared" si="6"/>
        <v>0</v>
      </c>
      <c r="G75" s="120"/>
    </row>
    <row r="76" spans="1:7" ht="60" outlineLevel="1" x14ac:dyDescent="0.25">
      <c r="A76" s="109" t="s">
        <v>311</v>
      </c>
      <c r="B76" s="112" t="s">
        <v>322</v>
      </c>
      <c r="C76" s="116" t="s">
        <v>81</v>
      </c>
      <c r="D76" s="117">
        <v>1</v>
      </c>
      <c r="E76" s="122">
        <v>0</v>
      </c>
      <c r="F76" s="111">
        <f t="shared" si="6"/>
        <v>0</v>
      </c>
    </row>
    <row r="77" spans="1:7" ht="45" outlineLevel="1" x14ac:dyDescent="0.25">
      <c r="A77" s="109" t="s">
        <v>312</v>
      </c>
      <c r="B77" s="112" t="s">
        <v>346</v>
      </c>
      <c r="C77" s="116" t="s">
        <v>72</v>
      </c>
      <c r="D77" s="117">
        <v>3</v>
      </c>
      <c r="E77" s="122">
        <v>0</v>
      </c>
      <c r="F77" s="111">
        <f t="shared" si="6"/>
        <v>0</v>
      </c>
    </row>
  </sheetData>
  <sheetProtection algorithmName="SHA-512" hashValue="BRf19AfRUTlbjWe23+90MCB0CJ8JU5t3qpZDWMlOgtJhMYYH57i/7MjMFsF57RJhTDw5zEmZd9M/WYBnbb52Hw==" saltValue="/u2Tcz5FX5Qm4o1AdGWc5Q==" spinCount="100000" sheet="1" objects="1" scenarios="1"/>
  <mergeCells count="7">
    <mergeCell ref="B68:F68"/>
    <mergeCell ref="B4:F4"/>
    <mergeCell ref="B23:F23"/>
    <mergeCell ref="B33:F33"/>
    <mergeCell ref="B47:F47"/>
    <mergeCell ref="B11:F11"/>
    <mergeCell ref="B12:F12"/>
  </mergeCells>
  <phoneticPr fontId="25" type="noConversion"/>
  <dataValidations disablePrompts="1" count="1">
    <dataValidation type="textLength" errorStyle="warning" allowBlank="1" showInputMessage="1" showErrorMessage="1" errorTitle="Opozorilo:" error="Št. znakov v besedilu ne sme biti več kot 1000!" sqref="B74:B76" xr:uid="{ADC894D5-6A36-4D72-B68B-9FD04983A83D}">
      <formula1>0</formula1>
      <formula2>1000</formula2>
    </dataValidation>
  </dataValidations>
  <printOptions gridLines="1"/>
  <pageMargins left="0.9055118110236221" right="0.35433070866141736" top="0.74803149606299213" bottom="0.74803149606299213" header="0.51181102362204722" footer="0.31496062992125984"/>
  <pageSetup paperSize="9" scale="47" firstPageNumber="0" orientation="portrait" r:id="rId1"/>
  <headerFooter>
    <oddFooter>&amp;L&amp;A&amp;R&amp;P</oddFooter>
  </headerFooter>
  <rowBreaks count="5" manualBreakCount="5">
    <brk id="9" max="16383" man="1"/>
    <brk id="21" max="16383" man="1"/>
    <brk id="31" max="16383" man="1"/>
    <brk id="45" max="16383" man="1"/>
    <brk id="6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H62"/>
  <sheetViews>
    <sheetView view="pageBreakPreview" zoomScale="85" zoomScaleNormal="100" zoomScaleSheetLayoutView="85" workbookViewId="0">
      <selection activeCell="H6" sqref="H6"/>
    </sheetView>
  </sheetViews>
  <sheetFormatPr defaultRowHeight="15" outlineLevelRow="1" x14ac:dyDescent="0.25"/>
  <cols>
    <col min="1" max="1" width="10.85546875" style="109" customWidth="1"/>
    <col min="2" max="2" width="55.7109375" style="76" customWidth="1"/>
    <col min="3" max="3" width="5.7109375" style="30" customWidth="1"/>
    <col min="4" max="4" width="10.7109375" style="31" customWidth="1"/>
    <col min="5" max="5" width="12.7109375" style="2" customWidth="1"/>
    <col min="6" max="6" width="15.7109375" style="2" customWidth="1"/>
    <col min="7" max="1001" width="8.85546875" style="76" customWidth="1"/>
    <col min="1002" max="16384" width="9.140625" style="76"/>
  </cols>
  <sheetData>
    <row r="1" spans="1:6" ht="16.899999999999999" customHeight="1" x14ac:dyDescent="0.25">
      <c r="A1" s="101" t="s">
        <v>78</v>
      </c>
      <c r="B1" s="102" t="s">
        <v>56</v>
      </c>
      <c r="C1" s="23" t="s">
        <v>57</v>
      </c>
      <c r="D1" s="23" t="s">
        <v>58</v>
      </c>
      <c r="E1" s="24" t="s">
        <v>59</v>
      </c>
      <c r="F1" s="103" t="s">
        <v>60</v>
      </c>
    </row>
    <row r="2" spans="1:6" ht="15.75" x14ac:dyDescent="0.25">
      <c r="A2" s="104" t="s">
        <v>130</v>
      </c>
      <c r="B2" s="105" t="s">
        <v>396</v>
      </c>
      <c r="C2" s="106"/>
      <c r="D2" s="107"/>
      <c r="E2" s="108"/>
      <c r="F2" s="108">
        <f>SUM(F3,F10,F20,F24,F26,F29,F31,F36,F46,F51,F54,F58)</f>
        <v>0</v>
      </c>
    </row>
    <row r="3" spans="1:6" s="26" customFormat="1" x14ac:dyDescent="0.25">
      <c r="A3" s="25" t="s">
        <v>131</v>
      </c>
      <c r="B3" s="26" t="s">
        <v>50</v>
      </c>
      <c r="C3" s="27"/>
      <c r="D3" s="28"/>
      <c r="E3" s="29"/>
      <c r="F3" s="29">
        <f>SUM(F5:F9)</f>
        <v>0</v>
      </c>
    </row>
    <row r="4" spans="1:6" ht="241.5" customHeight="1" outlineLevel="1" x14ac:dyDescent="0.25">
      <c r="A4" s="109" t="s">
        <v>132</v>
      </c>
      <c r="B4" s="132" t="s">
        <v>76</v>
      </c>
      <c r="C4" s="132"/>
      <c r="D4" s="132"/>
      <c r="E4" s="132"/>
      <c r="F4" s="132"/>
    </row>
    <row r="5" spans="1:6" ht="111" customHeight="1" outlineLevel="1" x14ac:dyDescent="0.25">
      <c r="A5" s="109" t="s">
        <v>133</v>
      </c>
      <c r="B5" s="110" t="s">
        <v>348</v>
      </c>
      <c r="C5" s="33" t="s">
        <v>64</v>
      </c>
      <c r="D5" s="34">
        <v>20</v>
      </c>
      <c r="E5" s="121">
        <v>0</v>
      </c>
      <c r="F5" s="111">
        <f t="shared" ref="F5" si="0">D5*E5</f>
        <v>0</v>
      </c>
    </row>
    <row r="6" spans="1:6" ht="94.5" customHeight="1" outlineLevel="1" x14ac:dyDescent="0.25">
      <c r="A6" s="109" t="s">
        <v>251</v>
      </c>
      <c r="B6" s="110" t="s">
        <v>349</v>
      </c>
      <c r="C6" s="33" t="s">
        <v>74</v>
      </c>
      <c r="D6" s="34">
        <v>3.8</v>
      </c>
      <c r="E6" s="121">
        <v>0</v>
      </c>
      <c r="F6" s="111">
        <f t="shared" ref="F6:F9" si="1">D6*E6</f>
        <v>0</v>
      </c>
    </row>
    <row r="7" spans="1:6" ht="67.5" customHeight="1" outlineLevel="1" x14ac:dyDescent="0.25">
      <c r="A7" s="109" t="s">
        <v>267</v>
      </c>
      <c r="B7" s="110" t="s">
        <v>323</v>
      </c>
      <c r="C7" s="33" t="s">
        <v>64</v>
      </c>
      <c r="D7" s="34">
        <v>20</v>
      </c>
      <c r="E7" s="121">
        <v>0</v>
      </c>
      <c r="F7" s="111">
        <f t="shared" si="1"/>
        <v>0</v>
      </c>
    </row>
    <row r="8" spans="1:6" ht="156" customHeight="1" outlineLevel="1" x14ac:dyDescent="0.25">
      <c r="A8" s="109" t="s">
        <v>268</v>
      </c>
      <c r="B8" s="110" t="s">
        <v>350</v>
      </c>
      <c r="C8" s="33" t="s">
        <v>64</v>
      </c>
      <c r="D8" s="34">
        <v>20</v>
      </c>
      <c r="E8" s="121">
        <v>0</v>
      </c>
      <c r="F8" s="111">
        <f t="shared" si="1"/>
        <v>0</v>
      </c>
    </row>
    <row r="9" spans="1:6" ht="75" outlineLevel="1" x14ac:dyDescent="0.25">
      <c r="A9" s="109" t="s">
        <v>269</v>
      </c>
      <c r="B9" s="110" t="s">
        <v>355</v>
      </c>
      <c r="C9" s="36" t="s">
        <v>81</v>
      </c>
      <c r="D9" s="34">
        <v>1</v>
      </c>
      <c r="E9" s="121">
        <v>0</v>
      </c>
      <c r="F9" s="111">
        <f t="shared" si="1"/>
        <v>0</v>
      </c>
    </row>
    <row r="10" spans="1:6" s="26" customFormat="1" x14ac:dyDescent="0.25">
      <c r="A10" s="25" t="s">
        <v>134</v>
      </c>
      <c r="B10" s="26" t="s">
        <v>51</v>
      </c>
      <c r="C10" s="27"/>
      <c r="D10" s="28"/>
      <c r="E10" s="29"/>
      <c r="F10" s="29">
        <f>SUM(F12:F19)</f>
        <v>0</v>
      </c>
    </row>
    <row r="11" spans="1:6" ht="280.5" customHeight="1" outlineLevel="1" x14ac:dyDescent="0.25">
      <c r="A11" s="109" t="s">
        <v>135</v>
      </c>
      <c r="B11" s="132" t="s">
        <v>77</v>
      </c>
      <c r="C11" s="132"/>
      <c r="D11" s="132"/>
      <c r="E11" s="132"/>
      <c r="F11" s="132"/>
    </row>
    <row r="12" spans="1:6" ht="60" outlineLevel="1" x14ac:dyDescent="0.25">
      <c r="A12" s="109" t="s">
        <v>136</v>
      </c>
      <c r="B12" s="110" t="s">
        <v>257</v>
      </c>
      <c r="C12" s="33" t="s">
        <v>72</v>
      </c>
      <c r="D12" s="34">
        <v>2</v>
      </c>
      <c r="E12" s="121">
        <v>0</v>
      </c>
      <c r="F12" s="111">
        <f t="shared" ref="F12:F16" si="2">+D12*E12</f>
        <v>0</v>
      </c>
    </row>
    <row r="13" spans="1:6" ht="45" outlineLevel="1" x14ac:dyDescent="0.25">
      <c r="A13" s="109" t="s">
        <v>182</v>
      </c>
      <c r="B13" s="110" t="s">
        <v>307</v>
      </c>
      <c r="C13" s="33" t="s">
        <v>74</v>
      </c>
      <c r="D13" s="34">
        <v>7.5</v>
      </c>
      <c r="E13" s="121">
        <v>0</v>
      </c>
      <c r="F13" s="111">
        <f t="shared" si="2"/>
        <v>0</v>
      </c>
    </row>
    <row r="14" spans="1:6" ht="45" outlineLevel="1" x14ac:dyDescent="0.25">
      <c r="A14" s="109" t="s">
        <v>183</v>
      </c>
      <c r="B14" s="110" t="s">
        <v>258</v>
      </c>
      <c r="C14" s="33" t="s">
        <v>74</v>
      </c>
      <c r="D14" s="34">
        <v>6</v>
      </c>
      <c r="E14" s="121">
        <v>0</v>
      </c>
      <c r="F14" s="111">
        <f t="shared" si="2"/>
        <v>0</v>
      </c>
    </row>
    <row r="15" spans="1:6" ht="120" outlineLevel="1" x14ac:dyDescent="0.25">
      <c r="A15" s="109" t="s">
        <v>184</v>
      </c>
      <c r="B15" s="110" t="s">
        <v>352</v>
      </c>
      <c r="C15" s="33" t="s">
        <v>74</v>
      </c>
      <c r="D15" s="34">
        <v>19</v>
      </c>
      <c r="E15" s="121">
        <v>0</v>
      </c>
      <c r="F15" s="111">
        <f t="shared" si="2"/>
        <v>0</v>
      </c>
    </row>
    <row r="16" spans="1:6" ht="105" outlineLevel="1" x14ac:dyDescent="0.25">
      <c r="A16" s="109" t="s">
        <v>270</v>
      </c>
      <c r="B16" s="110" t="s">
        <v>353</v>
      </c>
      <c r="C16" s="33" t="s">
        <v>74</v>
      </c>
      <c r="D16" s="34">
        <v>7.5</v>
      </c>
      <c r="E16" s="121">
        <v>0</v>
      </c>
      <c r="F16" s="111">
        <f t="shared" si="2"/>
        <v>0</v>
      </c>
    </row>
    <row r="17" spans="1:6" ht="105" outlineLevel="1" x14ac:dyDescent="0.25">
      <c r="A17" s="109" t="s">
        <v>271</v>
      </c>
      <c r="B17" s="110" t="s">
        <v>354</v>
      </c>
      <c r="C17" s="33" t="s">
        <v>74</v>
      </c>
      <c r="D17" s="34">
        <v>11.15</v>
      </c>
      <c r="E17" s="121">
        <v>0</v>
      </c>
      <c r="F17" s="111">
        <f t="shared" ref="F17" si="3">+D17*E17</f>
        <v>0</v>
      </c>
    </row>
    <row r="18" spans="1:6" ht="90" outlineLevel="1" x14ac:dyDescent="0.25">
      <c r="A18" s="109" t="s">
        <v>272</v>
      </c>
      <c r="B18" s="110" t="s">
        <v>351</v>
      </c>
      <c r="C18" s="33" t="s">
        <v>72</v>
      </c>
      <c r="D18" s="34">
        <v>1</v>
      </c>
      <c r="E18" s="121">
        <v>0</v>
      </c>
      <c r="F18" s="111">
        <f>+D18*E18</f>
        <v>0</v>
      </c>
    </row>
    <row r="19" spans="1:6" ht="75" outlineLevel="1" x14ac:dyDescent="0.25">
      <c r="A19" s="109" t="s">
        <v>301</v>
      </c>
      <c r="B19" s="110" t="s">
        <v>356</v>
      </c>
      <c r="C19" s="33" t="s">
        <v>81</v>
      </c>
      <c r="D19" s="34">
        <v>1</v>
      </c>
      <c r="E19" s="121">
        <v>0</v>
      </c>
      <c r="F19" s="35">
        <f>+D19*E19</f>
        <v>0</v>
      </c>
    </row>
    <row r="20" spans="1:6" s="26" customFormat="1" x14ac:dyDescent="0.25">
      <c r="A20" s="26" t="s">
        <v>207</v>
      </c>
      <c r="B20" s="26" t="s">
        <v>208</v>
      </c>
      <c r="C20" s="27"/>
      <c r="D20" s="28"/>
      <c r="E20" s="29"/>
      <c r="F20" s="29">
        <f>SUM(F21:F23)</f>
        <v>0</v>
      </c>
    </row>
    <row r="21" spans="1:6" ht="303.75" customHeight="1" outlineLevel="1" x14ac:dyDescent="0.25">
      <c r="A21" s="109" t="s">
        <v>209</v>
      </c>
      <c r="B21" s="132" t="s">
        <v>276</v>
      </c>
      <c r="C21" s="132"/>
      <c r="D21" s="132"/>
      <c r="E21" s="132"/>
      <c r="F21" s="132"/>
    </row>
    <row r="22" spans="1:6" ht="255" outlineLevel="1" x14ac:dyDescent="0.25">
      <c r="A22" s="109" t="s">
        <v>210</v>
      </c>
      <c r="B22" s="110" t="s">
        <v>357</v>
      </c>
      <c r="C22" s="33" t="s">
        <v>64</v>
      </c>
      <c r="D22" s="34">
        <f>12.15*0.6</f>
        <v>7.29</v>
      </c>
      <c r="E22" s="121">
        <v>0</v>
      </c>
      <c r="F22" s="35" t="str">
        <f>IF((D22*E22)=0,"",(D22*E22))</f>
        <v/>
      </c>
    </row>
    <row r="23" spans="1:6" ht="243" customHeight="1" outlineLevel="1" x14ac:dyDescent="0.25">
      <c r="A23" s="109" t="s">
        <v>252</v>
      </c>
      <c r="B23" s="110" t="s">
        <v>358</v>
      </c>
      <c r="C23" s="33" t="s">
        <v>64</v>
      </c>
      <c r="D23" s="34">
        <v>36</v>
      </c>
      <c r="E23" s="121">
        <v>0</v>
      </c>
      <c r="F23" s="35" t="str">
        <f>IF((D23*E23)=0,"",(D23*E23))</f>
        <v/>
      </c>
    </row>
    <row r="24" spans="1:6" s="26" customFormat="1" x14ac:dyDescent="0.25">
      <c r="A24" s="26" t="s">
        <v>211</v>
      </c>
      <c r="B24" s="26" t="s">
        <v>212</v>
      </c>
      <c r="C24" s="27"/>
      <c r="D24" s="28"/>
      <c r="E24" s="29"/>
      <c r="F24" s="29" t="s">
        <v>327</v>
      </c>
    </row>
    <row r="25" spans="1:6" ht="218.25" customHeight="1" outlineLevel="1" x14ac:dyDescent="0.25">
      <c r="A25" s="109" t="s">
        <v>213</v>
      </c>
      <c r="B25" s="133" t="s">
        <v>274</v>
      </c>
      <c r="C25" s="133"/>
      <c r="D25" s="133"/>
      <c r="E25" s="133"/>
      <c r="F25" s="133"/>
    </row>
    <row r="26" spans="1:6" s="26" customFormat="1" x14ac:dyDescent="0.25">
      <c r="A26" s="26" t="s">
        <v>214</v>
      </c>
      <c r="B26" s="26" t="s">
        <v>215</v>
      </c>
      <c r="C26" s="27"/>
      <c r="D26" s="28"/>
      <c r="E26" s="29"/>
      <c r="F26" s="29">
        <f>+F28</f>
        <v>0</v>
      </c>
    </row>
    <row r="27" spans="1:6" ht="374.25" customHeight="1" outlineLevel="1" x14ac:dyDescent="0.25">
      <c r="A27" s="109" t="s">
        <v>216</v>
      </c>
      <c r="B27" s="132" t="s">
        <v>217</v>
      </c>
      <c r="C27" s="132"/>
      <c r="D27" s="132"/>
      <c r="E27" s="132"/>
      <c r="F27" s="132"/>
    </row>
    <row r="28" spans="1:6" ht="170.25" customHeight="1" outlineLevel="1" x14ac:dyDescent="0.25">
      <c r="B28" s="110" t="s">
        <v>359</v>
      </c>
      <c r="C28" s="33" t="s">
        <v>64</v>
      </c>
      <c r="D28" s="34">
        <v>10</v>
      </c>
      <c r="E28" s="121">
        <v>0</v>
      </c>
      <c r="F28" s="111">
        <f t="shared" ref="F28" si="4">+D28*E28</f>
        <v>0</v>
      </c>
    </row>
    <row r="29" spans="1:6" s="26" customFormat="1" x14ac:dyDescent="0.25">
      <c r="A29" s="26" t="s">
        <v>218</v>
      </c>
      <c r="B29" s="26" t="s">
        <v>219</v>
      </c>
      <c r="C29" s="27"/>
      <c r="D29" s="28"/>
      <c r="E29" s="29"/>
      <c r="F29" s="29" t="s">
        <v>327</v>
      </c>
    </row>
    <row r="30" spans="1:6" ht="259.5" customHeight="1" outlineLevel="1" x14ac:dyDescent="0.25">
      <c r="B30" s="136" t="s">
        <v>250</v>
      </c>
      <c r="C30" s="136"/>
      <c r="D30" s="136"/>
      <c r="E30" s="136"/>
      <c r="F30" s="136"/>
    </row>
    <row r="31" spans="1:6" s="26" customFormat="1" x14ac:dyDescent="0.25">
      <c r="A31" s="26" t="s">
        <v>220</v>
      </c>
      <c r="B31" s="26" t="s">
        <v>221</v>
      </c>
      <c r="C31" s="27"/>
      <c r="D31" s="28"/>
      <c r="E31" s="29"/>
      <c r="F31" s="29">
        <f>SUM(F33:F35)</f>
        <v>0</v>
      </c>
    </row>
    <row r="32" spans="1:6" ht="354" customHeight="1" outlineLevel="1" x14ac:dyDescent="0.25">
      <c r="A32" s="109" t="s">
        <v>222</v>
      </c>
      <c r="B32" s="136" t="s">
        <v>363</v>
      </c>
      <c r="C32" s="136"/>
      <c r="D32" s="136"/>
      <c r="E32" s="136"/>
      <c r="F32" s="136"/>
    </row>
    <row r="33" spans="1:6" ht="93.75" customHeight="1" outlineLevel="1" x14ac:dyDescent="0.25">
      <c r="A33" s="109" t="s">
        <v>223</v>
      </c>
      <c r="B33" s="110" t="s">
        <v>360</v>
      </c>
      <c r="C33" s="33" t="s">
        <v>72</v>
      </c>
      <c r="D33" s="34">
        <v>1</v>
      </c>
      <c r="E33" s="121">
        <v>0</v>
      </c>
      <c r="F33" s="111">
        <f>+D33*E33</f>
        <v>0</v>
      </c>
    </row>
    <row r="34" spans="1:6" ht="93.75" customHeight="1" outlineLevel="1" x14ac:dyDescent="0.25">
      <c r="A34" s="109" t="s">
        <v>224</v>
      </c>
      <c r="B34" s="110" t="s">
        <v>361</v>
      </c>
      <c r="C34" s="33" t="s">
        <v>72</v>
      </c>
      <c r="D34" s="34">
        <v>1</v>
      </c>
      <c r="E34" s="121">
        <v>0</v>
      </c>
      <c r="F34" s="111">
        <f>+D34*E34</f>
        <v>0</v>
      </c>
    </row>
    <row r="35" spans="1:6" ht="126.75" customHeight="1" outlineLevel="1" x14ac:dyDescent="0.25">
      <c r="A35" s="109" t="s">
        <v>249</v>
      </c>
      <c r="B35" s="110" t="s">
        <v>362</v>
      </c>
      <c r="C35" s="33" t="s">
        <v>72</v>
      </c>
      <c r="D35" s="34">
        <v>1</v>
      </c>
      <c r="E35" s="121">
        <v>0</v>
      </c>
      <c r="F35" s="111">
        <f>+D35*E35</f>
        <v>0</v>
      </c>
    </row>
    <row r="36" spans="1:6" s="26" customFormat="1" x14ac:dyDescent="0.25">
      <c r="A36" s="26" t="s">
        <v>225</v>
      </c>
      <c r="B36" s="26" t="s">
        <v>397</v>
      </c>
      <c r="C36" s="27"/>
      <c r="D36" s="28"/>
      <c r="E36" s="29"/>
      <c r="F36" s="29">
        <f>+SUM(F38:F45)</f>
        <v>0</v>
      </c>
    </row>
    <row r="37" spans="1:6" ht="240.75" customHeight="1" outlineLevel="1" x14ac:dyDescent="0.25">
      <c r="A37" s="109" t="s">
        <v>226</v>
      </c>
      <c r="B37" s="137" t="s">
        <v>398</v>
      </c>
      <c r="C37" s="137"/>
      <c r="D37" s="137"/>
      <c r="E37" s="137"/>
      <c r="F37" s="137"/>
    </row>
    <row r="38" spans="1:6" ht="408.75" customHeight="1" outlineLevel="1" x14ac:dyDescent="0.25">
      <c r="A38" s="109" t="s">
        <v>227</v>
      </c>
      <c r="B38" s="112" t="s">
        <v>399</v>
      </c>
      <c r="C38" s="123"/>
      <c r="D38" s="117"/>
      <c r="E38" s="122"/>
      <c r="F38" s="118"/>
    </row>
    <row r="39" spans="1:6" ht="30" outlineLevel="1" x14ac:dyDescent="0.25">
      <c r="B39" s="124" t="s">
        <v>400</v>
      </c>
      <c r="C39" s="123" t="s">
        <v>64</v>
      </c>
      <c r="D39" s="117">
        <f>2.4*2.6-(1.2*2.2)</f>
        <v>3.6</v>
      </c>
      <c r="E39" s="122">
        <v>0</v>
      </c>
      <c r="F39" s="118">
        <f>+D39*E39</f>
        <v>0</v>
      </c>
    </row>
    <row r="40" spans="1:6" outlineLevel="1" x14ac:dyDescent="0.25">
      <c r="B40" s="124" t="s">
        <v>401</v>
      </c>
      <c r="C40" s="123" t="s">
        <v>64</v>
      </c>
      <c r="D40" s="117">
        <f>2.4*2.6</f>
        <v>6.24</v>
      </c>
      <c r="E40" s="122">
        <v>0</v>
      </c>
      <c r="F40" s="118">
        <f>+D40*E40</f>
        <v>0</v>
      </c>
    </row>
    <row r="41" spans="1:6" outlineLevel="1" x14ac:dyDescent="0.25">
      <c r="B41" s="124" t="s">
        <v>402</v>
      </c>
      <c r="C41" s="123" t="s">
        <v>64</v>
      </c>
      <c r="D41" s="117">
        <f>0.65*2.6</f>
        <v>1.6900000000000002</v>
      </c>
      <c r="E41" s="122">
        <v>0</v>
      </c>
      <c r="F41" s="118">
        <f>+D41*E41</f>
        <v>0</v>
      </c>
    </row>
    <row r="42" spans="1:6" outlineLevel="1" x14ac:dyDescent="0.25">
      <c r="B42" s="124" t="s">
        <v>404</v>
      </c>
      <c r="C42" s="123" t="s">
        <v>64</v>
      </c>
      <c r="D42" s="117">
        <f>0.7*2.6</f>
        <v>1.8199999999999998</v>
      </c>
      <c r="E42" s="122">
        <v>0</v>
      </c>
      <c r="F42" s="118">
        <f>+D42*E42</f>
        <v>0</v>
      </c>
    </row>
    <row r="43" spans="1:6" ht="300.75" customHeight="1" outlineLevel="1" x14ac:dyDescent="0.25">
      <c r="A43" s="109" t="s">
        <v>407</v>
      </c>
      <c r="B43" s="112" t="s">
        <v>403</v>
      </c>
      <c r="C43" s="123"/>
      <c r="D43" s="117"/>
      <c r="E43" s="122"/>
      <c r="F43" s="118"/>
    </row>
    <row r="44" spans="1:6" outlineLevel="1" x14ac:dyDescent="0.25">
      <c r="B44" s="124" t="s">
        <v>405</v>
      </c>
      <c r="C44" s="123" t="s">
        <v>64</v>
      </c>
      <c r="D44" s="117">
        <f>2.2*1.25</f>
        <v>2.75</v>
      </c>
      <c r="E44" s="122">
        <v>0</v>
      </c>
      <c r="F44" s="118">
        <f>+D44*E44</f>
        <v>0</v>
      </c>
    </row>
    <row r="45" spans="1:6" outlineLevel="1" x14ac:dyDescent="0.25">
      <c r="B45" s="124" t="s">
        <v>406</v>
      </c>
      <c r="C45" s="123" t="s">
        <v>64</v>
      </c>
      <c r="D45" s="117">
        <f>2.05*2.2</f>
        <v>4.51</v>
      </c>
      <c r="E45" s="122">
        <v>0</v>
      </c>
      <c r="F45" s="118">
        <f>+D45*E45</f>
        <v>0</v>
      </c>
    </row>
    <row r="46" spans="1:6" s="26" customFormat="1" x14ac:dyDescent="0.25">
      <c r="A46" s="26" t="s">
        <v>228</v>
      </c>
      <c r="B46" s="26" t="s">
        <v>233</v>
      </c>
      <c r="C46" s="27"/>
      <c r="D46" s="28"/>
      <c r="E46" s="29"/>
      <c r="F46" s="29">
        <f>SUM(F48:F50)</f>
        <v>0</v>
      </c>
    </row>
    <row r="47" spans="1:6" ht="215.45" customHeight="1" outlineLevel="1" x14ac:dyDescent="0.25">
      <c r="A47" s="109" t="s">
        <v>229</v>
      </c>
      <c r="B47" s="132" t="s">
        <v>230</v>
      </c>
      <c r="C47" s="132"/>
      <c r="D47" s="132"/>
      <c r="E47" s="132"/>
      <c r="F47" s="132"/>
    </row>
    <row r="48" spans="1:6" ht="48" customHeight="1" outlineLevel="1" x14ac:dyDescent="0.25">
      <c r="A48" s="109" t="s">
        <v>231</v>
      </c>
      <c r="B48" s="112" t="s">
        <v>306</v>
      </c>
      <c r="C48" s="123" t="s">
        <v>74</v>
      </c>
      <c r="D48" s="117">
        <f>1+1.3</f>
        <v>2.2999999999999998</v>
      </c>
      <c r="E48" s="122">
        <v>0</v>
      </c>
      <c r="F48" s="118">
        <f>+D48*E48</f>
        <v>0</v>
      </c>
    </row>
    <row r="49" spans="1:8" ht="79.5" customHeight="1" outlineLevel="1" x14ac:dyDescent="0.25">
      <c r="A49" s="109" t="s">
        <v>286</v>
      </c>
      <c r="B49" s="112" t="s">
        <v>305</v>
      </c>
      <c r="C49" s="123" t="s">
        <v>74</v>
      </c>
      <c r="D49" s="117">
        <v>3.3</v>
      </c>
      <c r="E49" s="122">
        <v>0</v>
      </c>
      <c r="F49" s="118">
        <f>+D49*E49</f>
        <v>0</v>
      </c>
    </row>
    <row r="50" spans="1:8" ht="67.5" customHeight="1" outlineLevel="1" x14ac:dyDescent="0.25">
      <c r="A50" s="109" t="s">
        <v>287</v>
      </c>
      <c r="B50" s="112" t="s">
        <v>364</v>
      </c>
      <c r="C50" s="123" t="s">
        <v>74</v>
      </c>
      <c r="D50" s="117">
        <f>+D49</f>
        <v>3.3</v>
      </c>
      <c r="E50" s="122">
        <v>0</v>
      </c>
      <c r="F50" s="118">
        <f>+D50*E50</f>
        <v>0</v>
      </c>
    </row>
    <row r="51" spans="1:8" s="26" customFormat="1" x14ac:dyDescent="0.25">
      <c r="A51" s="26" t="s">
        <v>232</v>
      </c>
      <c r="B51" s="26" t="s">
        <v>236</v>
      </c>
      <c r="C51" s="27"/>
      <c r="D51" s="28"/>
      <c r="E51" s="29"/>
      <c r="F51" s="29">
        <f>SUM(F53:F53)</f>
        <v>0</v>
      </c>
    </row>
    <row r="52" spans="1:8" ht="294" customHeight="1" outlineLevel="1" x14ac:dyDescent="0.25">
      <c r="A52" s="109" t="s">
        <v>234</v>
      </c>
      <c r="B52" s="132" t="s">
        <v>238</v>
      </c>
      <c r="C52" s="132"/>
      <c r="D52" s="132"/>
      <c r="E52" s="132"/>
      <c r="F52" s="132"/>
    </row>
    <row r="53" spans="1:8" ht="78" customHeight="1" outlineLevel="1" x14ac:dyDescent="0.25">
      <c r="A53" s="109" t="s">
        <v>273</v>
      </c>
      <c r="B53" s="110" t="s">
        <v>369</v>
      </c>
      <c r="C53" s="33" t="s">
        <v>64</v>
      </c>
      <c r="D53" s="34">
        <v>6</v>
      </c>
      <c r="E53" s="121">
        <v>0</v>
      </c>
      <c r="F53" s="111">
        <f>+D53*E53</f>
        <v>0</v>
      </c>
    </row>
    <row r="54" spans="1:8" s="26" customFormat="1" x14ac:dyDescent="0.25">
      <c r="A54" s="26" t="s">
        <v>235</v>
      </c>
      <c r="B54" s="26" t="s">
        <v>255</v>
      </c>
      <c r="C54" s="27"/>
      <c r="D54" s="28"/>
      <c r="E54" s="29"/>
      <c r="F54" s="29">
        <f>SUM(F56:F57)</f>
        <v>0</v>
      </c>
    </row>
    <row r="55" spans="1:8" ht="218.25" customHeight="1" outlineLevel="1" x14ac:dyDescent="0.25">
      <c r="A55" s="109" t="s">
        <v>237</v>
      </c>
      <c r="B55" s="133" t="s">
        <v>256</v>
      </c>
      <c r="C55" s="133"/>
      <c r="D55" s="133"/>
      <c r="E55" s="133"/>
      <c r="F55" s="133"/>
    </row>
    <row r="56" spans="1:8" ht="135" outlineLevel="1" x14ac:dyDescent="0.25">
      <c r="A56" s="109" t="s">
        <v>239</v>
      </c>
      <c r="B56" s="110" t="s">
        <v>365</v>
      </c>
      <c r="C56" s="33" t="s">
        <v>64</v>
      </c>
      <c r="D56" s="34">
        <v>9.5</v>
      </c>
      <c r="E56" s="121">
        <v>0</v>
      </c>
      <c r="F56" s="111">
        <f>+D56*E56</f>
        <v>0</v>
      </c>
    </row>
    <row r="57" spans="1:8" ht="90" outlineLevel="1" x14ac:dyDescent="0.25">
      <c r="A57" s="109" t="s">
        <v>240</v>
      </c>
      <c r="B57" s="110" t="s">
        <v>366</v>
      </c>
      <c r="C57" s="33" t="s">
        <v>74</v>
      </c>
      <c r="D57" s="34">
        <v>13</v>
      </c>
      <c r="E57" s="121">
        <v>0</v>
      </c>
      <c r="F57" s="111">
        <f>+D57*E57</f>
        <v>0</v>
      </c>
    </row>
    <row r="58" spans="1:8" s="26" customFormat="1" x14ac:dyDescent="0.25">
      <c r="A58" s="26" t="s">
        <v>241</v>
      </c>
      <c r="B58" s="26" t="s">
        <v>242</v>
      </c>
      <c r="C58" s="27"/>
      <c r="D58" s="28"/>
      <c r="E58" s="29"/>
      <c r="F58" s="29">
        <f>SUM(F60:F62)</f>
        <v>0</v>
      </c>
    </row>
    <row r="59" spans="1:8" ht="166.9" customHeight="1" outlineLevel="1" x14ac:dyDescent="0.25">
      <c r="A59" s="109" t="s">
        <v>243</v>
      </c>
      <c r="B59" s="135" t="s">
        <v>244</v>
      </c>
      <c r="C59" s="135"/>
      <c r="D59" s="135"/>
      <c r="E59" s="135"/>
      <c r="F59" s="135"/>
    </row>
    <row r="60" spans="1:8" ht="63" customHeight="1" outlineLevel="1" x14ac:dyDescent="0.25">
      <c r="A60" s="125" t="s">
        <v>245</v>
      </c>
      <c r="B60" s="110" t="s">
        <v>367</v>
      </c>
      <c r="C60" s="33" t="s">
        <v>64</v>
      </c>
      <c r="D60" s="34">
        <v>38</v>
      </c>
      <c r="E60" s="121">
        <v>0</v>
      </c>
      <c r="F60" s="111">
        <f>D60*E60</f>
        <v>0</v>
      </c>
    </row>
    <row r="61" spans="1:8" ht="63" customHeight="1" outlineLevel="1" x14ac:dyDescent="0.25">
      <c r="A61" s="125" t="s">
        <v>246</v>
      </c>
      <c r="B61" s="110" t="s">
        <v>368</v>
      </c>
      <c r="C61" s="33" t="s">
        <v>64</v>
      </c>
      <c r="D61" s="34">
        <v>10</v>
      </c>
      <c r="E61" s="121">
        <v>0</v>
      </c>
      <c r="F61" s="111">
        <f>D61*E61</f>
        <v>0</v>
      </c>
      <c r="G61" s="126"/>
      <c r="H61" s="127"/>
    </row>
    <row r="62" spans="1:8" ht="47.25" customHeight="1" outlineLevel="1" x14ac:dyDescent="0.25">
      <c r="A62" s="125" t="s">
        <v>408</v>
      </c>
      <c r="B62" s="110" t="s">
        <v>316</v>
      </c>
      <c r="C62" s="33" t="s">
        <v>64</v>
      </c>
      <c r="D62" s="34">
        <f>38+10</f>
        <v>48</v>
      </c>
      <c r="E62" s="121">
        <v>0</v>
      </c>
      <c r="F62" s="111">
        <f>D62*E62</f>
        <v>0</v>
      </c>
    </row>
  </sheetData>
  <sheetProtection algorithmName="SHA-512" hashValue="Ye+J4RSiJ65hTTLpqv9WuPsLz6J6i3JEi46HlXdqD9fYOONZGl6uFmEPup3f2ZHq8gl6UGCI/1poud36biJFqA==" saltValue="YJRcQpzMrM/TwJItN2BCQw==" spinCount="100000" sheet="1" objects="1" scenarios="1"/>
  <mergeCells count="12">
    <mergeCell ref="B47:F47"/>
    <mergeCell ref="B52:F52"/>
    <mergeCell ref="B59:F59"/>
    <mergeCell ref="B30:F30"/>
    <mergeCell ref="B32:F32"/>
    <mergeCell ref="B37:F37"/>
    <mergeCell ref="B55:F55"/>
    <mergeCell ref="B4:F4"/>
    <mergeCell ref="B11:F11"/>
    <mergeCell ref="B21:F21"/>
    <mergeCell ref="B25:F25"/>
    <mergeCell ref="B27:F27"/>
  </mergeCells>
  <phoneticPr fontId="25" type="noConversion"/>
  <printOptions gridLines="1"/>
  <pageMargins left="0.9055118110236221" right="0.35433070866141736" top="0.74803149606299213" bottom="0.74803149606299213" header="0.51181102362204722" footer="0.31496062992125984"/>
  <pageSetup paperSize="9" scale="47" firstPageNumber="0" orientation="portrait" r:id="rId1"/>
  <headerFooter>
    <oddFooter>&amp;L&amp;A&amp;R&amp;P</oddFooter>
  </headerFooter>
  <rowBreaks count="11" manualBreakCount="11">
    <brk id="9" max="16383" man="1"/>
    <brk id="19" max="12" man="1"/>
    <brk id="23" max="16383" man="1"/>
    <brk id="25" max="12" man="1"/>
    <brk id="28" max="16383" man="1"/>
    <brk id="30" max="12" man="1"/>
    <brk id="35" max="16383" man="1"/>
    <brk id="45" max="16383" man="1"/>
    <brk id="50" max="16383" man="1"/>
    <brk id="53" max="16383" man="1"/>
    <brk id="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52942-B4ED-4B47-9571-F263005912BB}">
  <sheetPr>
    <outlinePr summaryBelow="0"/>
  </sheetPr>
  <dimension ref="A1:H17"/>
  <sheetViews>
    <sheetView view="pageBreakPreview" zoomScaleNormal="100" zoomScaleSheetLayoutView="100" workbookViewId="0">
      <selection activeCell="B4" sqref="B4:F5"/>
    </sheetView>
  </sheetViews>
  <sheetFormatPr defaultRowHeight="15" outlineLevelRow="1" x14ac:dyDescent="0.25"/>
  <cols>
    <col min="1" max="1" width="10.85546875" style="109" customWidth="1"/>
    <col min="2" max="2" width="55.7109375" style="76" customWidth="1"/>
    <col min="3" max="3" width="5.7109375" style="30" customWidth="1"/>
    <col min="4" max="4" width="10.7109375" style="31" customWidth="1"/>
    <col min="5" max="5" width="12.7109375" style="2" customWidth="1"/>
    <col min="6" max="6" width="15.7109375" style="2" customWidth="1"/>
    <col min="7" max="1001" width="8.85546875" style="76" customWidth="1"/>
    <col min="1002" max="16384" width="9.140625" style="76"/>
  </cols>
  <sheetData>
    <row r="1" spans="1:8" ht="16.899999999999999" customHeight="1" x14ac:dyDescent="0.25">
      <c r="A1" s="101" t="s">
        <v>78</v>
      </c>
      <c r="B1" s="102" t="s">
        <v>56</v>
      </c>
      <c r="C1" s="23" t="s">
        <v>57</v>
      </c>
      <c r="D1" s="23" t="s">
        <v>58</v>
      </c>
      <c r="E1" s="24" t="s">
        <v>59</v>
      </c>
      <c r="F1" s="103" t="s">
        <v>60</v>
      </c>
    </row>
    <row r="2" spans="1:8" ht="15.75" x14ac:dyDescent="0.25">
      <c r="A2" s="104" t="s">
        <v>382</v>
      </c>
      <c r="B2" s="105" t="s">
        <v>381</v>
      </c>
      <c r="C2" s="106"/>
      <c r="D2" s="107"/>
      <c r="E2" s="108"/>
      <c r="F2" s="108">
        <f>+F3</f>
        <v>0</v>
      </c>
    </row>
    <row r="3" spans="1:8" s="26" customFormat="1" x14ac:dyDescent="0.25">
      <c r="A3" s="25" t="s">
        <v>383</v>
      </c>
      <c r="B3" s="26" t="s">
        <v>50</v>
      </c>
      <c r="C3" s="27"/>
      <c r="D3" s="28"/>
      <c r="E3" s="29"/>
      <c r="F3" s="29">
        <f>SUM(F6:F17)</f>
        <v>0</v>
      </c>
    </row>
    <row r="4" spans="1:8" ht="409.5" customHeight="1" outlineLevel="1" x14ac:dyDescent="0.25">
      <c r="A4" s="138" t="s">
        <v>384</v>
      </c>
      <c r="B4" s="139" t="s">
        <v>380</v>
      </c>
      <c r="C4" s="139"/>
      <c r="D4" s="139"/>
      <c r="E4" s="139"/>
      <c r="F4" s="139"/>
    </row>
    <row r="5" spans="1:8" ht="231.75" customHeight="1" outlineLevel="1" x14ac:dyDescent="0.25">
      <c r="A5" s="138"/>
      <c r="B5" s="139"/>
      <c r="C5" s="139"/>
      <c r="D5" s="139"/>
      <c r="E5" s="139"/>
      <c r="F5" s="139"/>
    </row>
    <row r="6" spans="1:8" ht="63" customHeight="1" outlineLevel="1" x14ac:dyDescent="0.25">
      <c r="A6" s="128" t="s">
        <v>385</v>
      </c>
      <c r="B6" s="110" t="s">
        <v>372</v>
      </c>
      <c r="C6" s="33" t="s">
        <v>63</v>
      </c>
      <c r="D6" s="34">
        <v>18</v>
      </c>
      <c r="E6" s="121">
        <v>0</v>
      </c>
      <c r="F6" s="111">
        <f t="shared" ref="F6:F12" si="0">D6*E6</f>
        <v>0</v>
      </c>
    </row>
    <row r="7" spans="1:8" ht="63.75" customHeight="1" outlineLevel="1" x14ac:dyDescent="0.25">
      <c r="A7" s="128" t="s">
        <v>386</v>
      </c>
      <c r="B7" s="110" t="s">
        <v>373</v>
      </c>
      <c r="C7" s="33" t="s">
        <v>64</v>
      </c>
      <c r="D7" s="34">
        <v>33</v>
      </c>
      <c r="E7" s="121">
        <v>0</v>
      </c>
      <c r="F7" s="111">
        <f t="shared" si="0"/>
        <v>0</v>
      </c>
    </row>
    <row r="8" spans="1:8" ht="47.25" customHeight="1" outlineLevel="1" x14ac:dyDescent="0.25">
      <c r="A8" s="128" t="s">
        <v>387</v>
      </c>
      <c r="B8" s="110" t="s">
        <v>374</v>
      </c>
      <c r="C8" s="33" t="s">
        <v>72</v>
      </c>
      <c r="D8" s="34">
        <v>2</v>
      </c>
      <c r="E8" s="121">
        <v>0</v>
      </c>
      <c r="F8" s="111">
        <f t="shared" si="0"/>
        <v>0</v>
      </c>
    </row>
    <row r="9" spans="1:8" ht="50.25" customHeight="1" outlineLevel="1" x14ac:dyDescent="0.25">
      <c r="A9" s="128" t="s">
        <v>388</v>
      </c>
      <c r="B9" s="110" t="s">
        <v>375</v>
      </c>
      <c r="C9" s="33" t="s">
        <v>64</v>
      </c>
      <c r="D9" s="34">
        <v>33</v>
      </c>
      <c r="E9" s="121">
        <v>0</v>
      </c>
      <c r="F9" s="111">
        <f t="shared" si="0"/>
        <v>0</v>
      </c>
    </row>
    <row r="10" spans="1:8" ht="45" outlineLevel="1" x14ac:dyDescent="0.25">
      <c r="A10" s="128" t="s">
        <v>389</v>
      </c>
      <c r="B10" s="110" t="s">
        <v>376</v>
      </c>
      <c r="C10" s="36" t="s">
        <v>64</v>
      </c>
      <c r="D10" s="34">
        <v>3</v>
      </c>
      <c r="E10" s="121">
        <v>0</v>
      </c>
      <c r="F10" s="111">
        <f t="shared" si="0"/>
        <v>0</v>
      </c>
    </row>
    <row r="11" spans="1:8" ht="50.25" customHeight="1" outlineLevel="1" x14ac:dyDescent="0.25">
      <c r="A11" s="128" t="s">
        <v>390</v>
      </c>
      <c r="B11" s="110" t="s">
        <v>377</v>
      </c>
      <c r="C11" s="33" t="s">
        <v>64</v>
      </c>
      <c r="D11" s="34">
        <v>33</v>
      </c>
      <c r="E11" s="121">
        <v>0</v>
      </c>
      <c r="F11" s="111">
        <f t="shared" si="0"/>
        <v>0</v>
      </c>
    </row>
    <row r="12" spans="1:8" ht="63" customHeight="1" outlineLevel="1" x14ac:dyDescent="0.25">
      <c r="A12" s="128" t="s">
        <v>391</v>
      </c>
      <c r="B12" s="110" t="s">
        <v>378</v>
      </c>
      <c r="C12" s="33" t="s">
        <v>72</v>
      </c>
      <c r="D12" s="34">
        <v>2</v>
      </c>
      <c r="E12" s="121">
        <v>0</v>
      </c>
      <c r="F12" s="111">
        <f t="shared" si="0"/>
        <v>0</v>
      </c>
      <c r="G12" s="126"/>
      <c r="H12" s="127"/>
    </row>
    <row r="13" spans="1:8" ht="50.25" customHeight="1" outlineLevel="1" x14ac:dyDescent="0.25">
      <c r="A13" s="128" t="s">
        <v>392</v>
      </c>
      <c r="B13" s="110" t="s">
        <v>199</v>
      </c>
      <c r="C13" s="33"/>
      <c r="D13" s="34"/>
      <c r="E13" s="121"/>
      <c r="F13" s="111"/>
      <c r="G13" s="126"/>
      <c r="H13" s="127"/>
    </row>
    <row r="14" spans="1:8" outlineLevel="1" x14ac:dyDescent="0.25">
      <c r="A14" s="128"/>
      <c r="B14" s="110" t="s">
        <v>200</v>
      </c>
      <c r="C14" s="33" t="s">
        <v>75</v>
      </c>
      <c r="D14" s="34">
        <v>10</v>
      </c>
      <c r="E14" s="121">
        <v>0</v>
      </c>
      <c r="F14" s="111">
        <f>D14*E14</f>
        <v>0</v>
      </c>
      <c r="G14" s="126"/>
      <c r="H14" s="127"/>
    </row>
    <row r="15" spans="1:8" outlineLevel="1" x14ac:dyDescent="0.25">
      <c r="A15" s="128"/>
      <c r="B15" s="110" t="s">
        <v>201</v>
      </c>
      <c r="C15" s="33" t="s">
        <v>75</v>
      </c>
      <c r="D15" s="34">
        <v>5</v>
      </c>
      <c r="E15" s="121">
        <v>0</v>
      </c>
      <c r="F15" s="111">
        <f>D15*E15</f>
        <v>0</v>
      </c>
      <c r="G15" s="126"/>
      <c r="H15" s="127"/>
    </row>
    <row r="16" spans="1:8" outlineLevel="1" x14ac:dyDescent="0.25">
      <c r="A16" s="128"/>
      <c r="B16" s="110" t="s">
        <v>202</v>
      </c>
      <c r="C16" s="33" t="s">
        <v>203</v>
      </c>
      <c r="D16" s="34">
        <v>1</v>
      </c>
      <c r="E16" s="121">
        <v>0</v>
      </c>
      <c r="F16" s="111">
        <f>D16*E16</f>
        <v>0</v>
      </c>
      <c r="G16" s="126"/>
      <c r="H16" s="127"/>
    </row>
    <row r="17" spans="1:6" ht="47.25" customHeight="1" outlineLevel="1" x14ac:dyDescent="0.25">
      <c r="A17" s="128" t="s">
        <v>393</v>
      </c>
      <c r="B17" s="110" t="s">
        <v>379</v>
      </c>
      <c r="C17" s="33" t="s">
        <v>81</v>
      </c>
      <c r="D17" s="34">
        <v>1</v>
      </c>
      <c r="E17" s="121">
        <v>0</v>
      </c>
      <c r="F17" s="111">
        <f>D17*E17</f>
        <v>0</v>
      </c>
    </row>
  </sheetData>
  <sheetProtection algorithmName="SHA-512" hashValue="cJqTpOKE9ifLF2Z4Glmew6tWKkHQAiMw62cMifhb5gVaQvspRpzRX9mAEwJMx0uvYM5wqpBjju0Wjk6CciOIiA==" saltValue="EdQJDmKSS81Pwy6kwoMAUQ==" spinCount="100000" sheet="1" objects="1" scenarios="1"/>
  <mergeCells count="2">
    <mergeCell ref="A4:A5"/>
    <mergeCell ref="B4:F5"/>
  </mergeCells>
  <phoneticPr fontId="25" type="noConversion"/>
  <printOptions gridLines="1"/>
  <pageMargins left="0.9055118110236221" right="0.35433070866141736" top="0.74803149606299213" bottom="0.74803149606299213" header="0.51181102362204722" footer="0.31496062992125984"/>
  <pageSetup paperSize="9" scale="47" firstPageNumber="0" orientation="portrait" r:id="rId1"/>
  <headerFooter>
    <oddFooter>&amp;L&amp;A&amp;R&amp;P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6382B-9D43-4AA9-9058-E618BF4F1353}">
  <sheetPr>
    <tabColor rgb="FFFFFF00"/>
  </sheetPr>
  <dimension ref="A1:H48"/>
  <sheetViews>
    <sheetView workbookViewId="0">
      <selection sqref="A1:H1"/>
    </sheetView>
  </sheetViews>
  <sheetFormatPr defaultRowHeight="15" x14ac:dyDescent="0.25"/>
  <sheetData>
    <row r="1" spans="1:8" ht="15.75" thickBot="1" x14ac:dyDescent="0.3">
      <c r="A1" s="140" t="s">
        <v>139</v>
      </c>
      <c r="B1" s="141"/>
      <c r="C1" s="141"/>
      <c r="D1" s="141"/>
      <c r="E1" s="141"/>
      <c r="F1" s="141"/>
      <c r="G1" s="141"/>
      <c r="H1" s="142"/>
    </row>
    <row r="2" spans="1:8" ht="15.75" thickBot="1" x14ac:dyDescent="0.3">
      <c r="A2" s="8" t="s">
        <v>140</v>
      </c>
      <c r="B2" s="9" t="s">
        <v>141</v>
      </c>
      <c r="C2" s="9" t="s">
        <v>142</v>
      </c>
      <c r="D2" s="9" t="s">
        <v>143</v>
      </c>
      <c r="E2" s="9" t="s">
        <v>144</v>
      </c>
      <c r="F2" s="9" t="s">
        <v>145</v>
      </c>
      <c r="G2" s="10" t="s">
        <v>146</v>
      </c>
      <c r="H2" s="11" t="s">
        <v>147</v>
      </c>
    </row>
    <row r="3" spans="1:8" ht="15.75" thickBot="1" x14ac:dyDescent="0.3">
      <c r="A3" s="143" t="s">
        <v>148</v>
      </c>
      <c r="B3" s="144"/>
      <c r="C3" s="144"/>
      <c r="D3" s="144"/>
      <c r="E3" s="144"/>
      <c r="F3" s="144"/>
      <c r="G3" s="144"/>
      <c r="H3" s="145"/>
    </row>
    <row r="4" spans="1:8" ht="15.75" thickBot="1" x14ac:dyDescent="0.3">
      <c r="A4" s="12"/>
      <c r="B4" s="9">
        <v>28</v>
      </c>
      <c r="C4" s="9" t="s">
        <v>149</v>
      </c>
      <c r="D4" s="9" t="s">
        <v>150</v>
      </c>
      <c r="E4" s="9" t="s">
        <v>151</v>
      </c>
      <c r="F4" s="9" t="s">
        <v>152</v>
      </c>
      <c r="G4" s="20">
        <v>71.02</v>
      </c>
      <c r="H4" s="9">
        <v>191.76</v>
      </c>
    </row>
    <row r="5" spans="1:8" ht="15.75" thickBot="1" x14ac:dyDescent="0.3">
      <c r="A5" s="12"/>
      <c r="B5" s="9">
        <v>29</v>
      </c>
      <c r="C5" s="9" t="s">
        <v>153</v>
      </c>
      <c r="D5" s="9" t="s">
        <v>150</v>
      </c>
      <c r="E5" s="9" t="s">
        <v>151</v>
      </c>
      <c r="F5" s="9" t="s">
        <v>152</v>
      </c>
      <c r="G5" s="20">
        <v>13.6</v>
      </c>
      <c r="H5" s="9">
        <v>36.58</v>
      </c>
    </row>
    <row r="6" spans="1:8" ht="15.75" thickBot="1" x14ac:dyDescent="0.3">
      <c r="A6" s="12"/>
      <c r="B6" s="9">
        <v>30</v>
      </c>
      <c r="C6" s="9" t="s">
        <v>154</v>
      </c>
      <c r="D6" s="9" t="s">
        <v>155</v>
      </c>
      <c r="E6" s="9" t="s">
        <v>151</v>
      </c>
      <c r="F6" s="9" t="s">
        <v>152</v>
      </c>
      <c r="G6" s="20">
        <v>6.69</v>
      </c>
      <c r="H6" s="9">
        <v>18.05</v>
      </c>
    </row>
    <row r="7" spans="1:8" ht="15.75" thickBot="1" x14ac:dyDescent="0.3">
      <c r="A7" s="12"/>
      <c r="B7" s="9">
        <v>31</v>
      </c>
      <c r="C7" s="9" t="s">
        <v>156</v>
      </c>
      <c r="D7" s="9" t="s">
        <v>150</v>
      </c>
      <c r="E7" s="9" t="s">
        <v>151</v>
      </c>
      <c r="F7" s="9" t="s">
        <v>152</v>
      </c>
      <c r="G7" s="20">
        <v>2.4</v>
      </c>
      <c r="H7" s="9">
        <v>6.47</v>
      </c>
    </row>
    <row r="8" spans="1:8" ht="15.75" thickBot="1" x14ac:dyDescent="0.3">
      <c r="A8" s="12"/>
      <c r="B8" s="9">
        <v>32</v>
      </c>
      <c r="C8" s="9" t="s">
        <v>157</v>
      </c>
      <c r="D8" s="9" t="s">
        <v>150</v>
      </c>
      <c r="E8" s="9" t="s">
        <v>151</v>
      </c>
      <c r="F8" s="9" t="s">
        <v>152</v>
      </c>
      <c r="G8" s="20">
        <v>5.56</v>
      </c>
      <c r="H8" s="9">
        <v>15.01</v>
      </c>
    </row>
    <row r="9" spans="1:8" ht="15.75" thickBot="1" x14ac:dyDescent="0.3">
      <c r="A9" s="12"/>
      <c r="B9" s="9">
        <v>33</v>
      </c>
      <c r="C9" s="9" t="s">
        <v>154</v>
      </c>
      <c r="D9" s="9" t="s">
        <v>150</v>
      </c>
      <c r="E9" s="9" t="s">
        <v>151</v>
      </c>
      <c r="F9" s="9" t="s">
        <v>152</v>
      </c>
      <c r="G9" s="20">
        <v>5.41</v>
      </c>
      <c r="H9" s="9">
        <v>14.52</v>
      </c>
    </row>
    <row r="10" spans="1:8" ht="15.75" thickBot="1" x14ac:dyDescent="0.3">
      <c r="A10" s="12"/>
      <c r="B10" s="9">
        <v>34</v>
      </c>
      <c r="C10" s="9" t="s">
        <v>158</v>
      </c>
      <c r="D10" s="9" t="s">
        <v>150</v>
      </c>
      <c r="E10" s="9" t="s">
        <v>151</v>
      </c>
      <c r="F10" s="9" t="s">
        <v>152</v>
      </c>
      <c r="G10" s="20">
        <v>26</v>
      </c>
      <c r="H10" s="9">
        <v>70.010000000000005</v>
      </c>
    </row>
    <row r="11" spans="1:8" ht="15.75" thickBot="1" x14ac:dyDescent="0.3">
      <c r="A11" s="12"/>
      <c r="B11" s="9">
        <v>35</v>
      </c>
      <c r="C11" s="9" t="s">
        <v>158</v>
      </c>
      <c r="D11" s="9" t="s">
        <v>150</v>
      </c>
      <c r="E11" s="9" t="s">
        <v>151</v>
      </c>
      <c r="F11" s="9" t="s">
        <v>152</v>
      </c>
      <c r="G11" s="20">
        <v>12.93</v>
      </c>
      <c r="H11" s="9">
        <v>34.74</v>
      </c>
    </row>
    <row r="12" spans="1:8" ht="15.75" thickBot="1" x14ac:dyDescent="0.3">
      <c r="A12" s="12"/>
      <c r="B12" s="13">
        <v>36</v>
      </c>
      <c r="C12" s="13" t="s">
        <v>159</v>
      </c>
      <c r="D12" s="13" t="s">
        <v>150</v>
      </c>
      <c r="E12" s="13" t="s">
        <v>151</v>
      </c>
      <c r="F12" s="13" t="s">
        <v>152</v>
      </c>
      <c r="G12" s="21">
        <v>23.13</v>
      </c>
      <c r="H12" s="13">
        <v>62.44</v>
      </c>
    </row>
    <row r="13" spans="1:8" ht="15.75" thickBot="1" x14ac:dyDescent="0.3">
      <c r="A13" s="14"/>
      <c r="B13" s="15"/>
      <c r="C13" s="15"/>
      <c r="D13" s="15"/>
      <c r="E13" s="15"/>
      <c r="F13" s="15"/>
      <c r="G13" s="16">
        <v>166.74</v>
      </c>
      <c r="H13" s="15"/>
    </row>
    <row r="14" spans="1:8" ht="15.75" thickBot="1" x14ac:dyDescent="0.3">
      <c r="A14" s="143" t="s">
        <v>160</v>
      </c>
      <c r="B14" s="144"/>
      <c r="C14" s="144"/>
      <c r="D14" s="144"/>
      <c r="E14" s="144"/>
      <c r="F14" s="144"/>
      <c r="G14" s="144"/>
      <c r="H14" s="145"/>
    </row>
    <row r="15" spans="1:8" ht="15.75" thickBot="1" x14ac:dyDescent="0.3">
      <c r="A15" s="12"/>
      <c r="B15" s="9">
        <v>1</v>
      </c>
      <c r="C15" s="9" t="s">
        <v>161</v>
      </c>
      <c r="D15" s="9" t="s">
        <v>162</v>
      </c>
      <c r="E15" s="9" t="s">
        <v>151</v>
      </c>
      <c r="F15" s="9" t="s">
        <v>163</v>
      </c>
      <c r="G15" s="20">
        <v>5.0999999999999996</v>
      </c>
      <c r="H15" s="9">
        <v>13.76</v>
      </c>
    </row>
    <row r="16" spans="1:8" ht="15.75" thickBot="1" x14ac:dyDescent="0.3">
      <c r="A16" s="12"/>
      <c r="B16" s="9">
        <v>2</v>
      </c>
      <c r="C16" s="9" t="s">
        <v>154</v>
      </c>
      <c r="D16" s="9" t="s">
        <v>162</v>
      </c>
      <c r="E16" s="9" t="s">
        <v>151</v>
      </c>
      <c r="F16" s="9" t="s">
        <v>163</v>
      </c>
      <c r="G16" s="20">
        <v>9.1300000000000008</v>
      </c>
      <c r="H16" s="9">
        <v>24.65</v>
      </c>
    </row>
    <row r="17" spans="1:8" ht="15.75" thickBot="1" x14ac:dyDescent="0.3">
      <c r="A17" s="12"/>
      <c r="B17" s="9">
        <v>3</v>
      </c>
      <c r="C17" s="9" t="s">
        <v>164</v>
      </c>
      <c r="D17" s="9" t="s">
        <v>162</v>
      </c>
      <c r="E17" s="9" t="s">
        <v>151</v>
      </c>
      <c r="F17" s="9" t="s">
        <v>163</v>
      </c>
      <c r="G17" s="20">
        <v>50.11</v>
      </c>
      <c r="H17" s="9">
        <v>135.29</v>
      </c>
    </row>
    <row r="18" spans="1:8" ht="15.75" thickBot="1" x14ac:dyDescent="0.3">
      <c r="A18" s="12"/>
      <c r="B18" s="9">
        <v>4</v>
      </c>
      <c r="C18" s="9" t="s">
        <v>165</v>
      </c>
      <c r="D18" s="9" t="s">
        <v>162</v>
      </c>
      <c r="E18" s="9" t="s">
        <v>151</v>
      </c>
      <c r="F18" s="9" t="s">
        <v>163</v>
      </c>
      <c r="G18" s="20">
        <v>5.04</v>
      </c>
      <c r="H18" s="9">
        <v>13.61</v>
      </c>
    </row>
    <row r="19" spans="1:8" ht="15.75" thickBot="1" x14ac:dyDescent="0.3">
      <c r="A19" s="12"/>
      <c r="B19" s="9">
        <v>5</v>
      </c>
      <c r="C19" s="9" t="s">
        <v>166</v>
      </c>
      <c r="D19" s="9" t="s">
        <v>162</v>
      </c>
      <c r="E19" s="9" t="s">
        <v>151</v>
      </c>
      <c r="F19" s="9" t="s">
        <v>163</v>
      </c>
      <c r="G19" s="20">
        <v>3.87</v>
      </c>
      <c r="H19" s="9">
        <v>10.45</v>
      </c>
    </row>
    <row r="20" spans="1:8" ht="15.75" thickBot="1" x14ac:dyDescent="0.3">
      <c r="A20" s="12"/>
      <c r="B20" s="9">
        <v>6</v>
      </c>
      <c r="C20" s="9" t="s">
        <v>157</v>
      </c>
      <c r="D20" s="9" t="s">
        <v>162</v>
      </c>
      <c r="E20" s="9" t="s">
        <v>151</v>
      </c>
      <c r="F20" s="9" t="s">
        <v>163</v>
      </c>
      <c r="G20" s="20">
        <v>0.57999999999999996</v>
      </c>
      <c r="H20" s="9">
        <v>1.57</v>
      </c>
    </row>
    <row r="21" spans="1:8" ht="15.75" thickBot="1" x14ac:dyDescent="0.3">
      <c r="A21" s="12"/>
      <c r="B21" s="9">
        <v>7</v>
      </c>
      <c r="C21" s="9" t="s">
        <v>167</v>
      </c>
      <c r="D21" s="9" t="s">
        <v>162</v>
      </c>
      <c r="E21" s="9" t="s">
        <v>151</v>
      </c>
      <c r="F21" s="9" t="s">
        <v>163</v>
      </c>
      <c r="G21" s="20">
        <v>2.54</v>
      </c>
      <c r="H21" s="9">
        <v>6.86</v>
      </c>
    </row>
    <row r="22" spans="1:8" ht="15.75" thickBot="1" x14ac:dyDescent="0.3">
      <c r="A22" s="12"/>
      <c r="B22" s="9">
        <v>8</v>
      </c>
      <c r="C22" s="9" t="s">
        <v>168</v>
      </c>
      <c r="D22" s="9" t="s">
        <v>162</v>
      </c>
      <c r="E22" s="9" t="s">
        <v>151</v>
      </c>
      <c r="F22" s="9" t="s">
        <v>163</v>
      </c>
      <c r="G22" s="20">
        <v>1.45</v>
      </c>
      <c r="H22" s="9">
        <v>3.93</v>
      </c>
    </row>
    <row r="23" spans="1:8" ht="15.75" thickBot="1" x14ac:dyDescent="0.3">
      <c r="A23" s="12"/>
      <c r="B23" s="9">
        <v>9</v>
      </c>
      <c r="C23" s="9" t="s">
        <v>169</v>
      </c>
      <c r="D23" s="9" t="s">
        <v>162</v>
      </c>
      <c r="E23" s="9" t="s">
        <v>151</v>
      </c>
      <c r="F23" s="9" t="s">
        <v>163</v>
      </c>
      <c r="G23" s="20">
        <v>16.52</v>
      </c>
      <c r="H23" s="9">
        <v>44.59</v>
      </c>
    </row>
    <row r="24" spans="1:8" ht="15.75" thickBot="1" x14ac:dyDescent="0.3">
      <c r="A24" s="12"/>
      <c r="B24" s="9">
        <v>10</v>
      </c>
      <c r="C24" s="9" t="s">
        <v>170</v>
      </c>
      <c r="D24" s="9" t="s">
        <v>162</v>
      </c>
      <c r="E24" s="9" t="s">
        <v>151</v>
      </c>
      <c r="F24" s="9" t="s">
        <v>163</v>
      </c>
      <c r="G24" s="20">
        <v>7.05</v>
      </c>
      <c r="H24" s="9">
        <v>19.02</v>
      </c>
    </row>
    <row r="25" spans="1:8" ht="15.75" thickBot="1" x14ac:dyDescent="0.3">
      <c r="A25" s="12"/>
      <c r="B25" s="9">
        <v>11</v>
      </c>
      <c r="C25" s="9" t="s">
        <v>171</v>
      </c>
      <c r="D25" s="9" t="s">
        <v>155</v>
      </c>
      <c r="E25" s="9" t="s">
        <v>151</v>
      </c>
      <c r="F25" s="9" t="s">
        <v>163</v>
      </c>
      <c r="G25" s="20">
        <v>3.81</v>
      </c>
      <c r="H25" s="9">
        <v>10.28</v>
      </c>
    </row>
    <row r="26" spans="1:8" ht="15.75" thickBot="1" x14ac:dyDescent="0.3">
      <c r="A26" s="12"/>
      <c r="B26" s="9">
        <v>12</v>
      </c>
      <c r="C26" s="9" t="s">
        <v>157</v>
      </c>
      <c r="D26" s="9" t="s">
        <v>155</v>
      </c>
      <c r="E26" s="9" t="s">
        <v>151</v>
      </c>
      <c r="F26" s="9" t="s">
        <v>163</v>
      </c>
      <c r="G26" s="20">
        <v>3.54</v>
      </c>
      <c r="H26" s="9">
        <v>9.56</v>
      </c>
    </row>
    <row r="27" spans="1:8" ht="15.75" thickBot="1" x14ac:dyDescent="0.3">
      <c r="A27" s="12"/>
      <c r="B27" s="9">
        <v>13</v>
      </c>
      <c r="C27" s="9" t="s">
        <v>168</v>
      </c>
      <c r="D27" s="9" t="s">
        <v>155</v>
      </c>
      <c r="E27" s="9" t="s">
        <v>151</v>
      </c>
      <c r="F27" s="9" t="s">
        <v>163</v>
      </c>
      <c r="G27" s="20">
        <v>1.69</v>
      </c>
      <c r="H27" s="9">
        <v>4.57</v>
      </c>
    </row>
    <row r="28" spans="1:8" ht="15.75" thickBot="1" x14ac:dyDescent="0.3">
      <c r="A28" s="12"/>
      <c r="B28" s="9">
        <v>14</v>
      </c>
      <c r="C28" s="9" t="s">
        <v>166</v>
      </c>
      <c r="D28" s="9" t="s">
        <v>155</v>
      </c>
      <c r="E28" s="9" t="s">
        <v>151</v>
      </c>
      <c r="F28" s="9" t="s">
        <v>163</v>
      </c>
      <c r="G28" s="20">
        <v>2.64</v>
      </c>
      <c r="H28" s="9">
        <v>7.14</v>
      </c>
    </row>
    <row r="29" spans="1:8" ht="15.75" thickBot="1" x14ac:dyDescent="0.3">
      <c r="A29" s="12"/>
      <c r="B29" s="9">
        <v>15</v>
      </c>
      <c r="C29" s="9" t="s">
        <v>164</v>
      </c>
      <c r="D29" s="9" t="s">
        <v>155</v>
      </c>
      <c r="E29" s="9" t="s">
        <v>151</v>
      </c>
      <c r="F29" s="9" t="s">
        <v>163</v>
      </c>
      <c r="G29" s="20">
        <v>26.85</v>
      </c>
      <c r="H29" s="9">
        <v>72.489999999999995</v>
      </c>
    </row>
    <row r="30" spans="1:8" ht="15.75" thickBot="1" x14ac:dyDescent="0.3">
      <c r="A30" s="12"/>
      <c r="B30" s="13">
        <v>23</v>
      </c>
      <c r="C30" s="13" t="s">
        <v>172</v>
      </c>
      <c r="D30" s="13" t="s">
        <v>155</v>
      </c>
      <c r="E30" s="13" t="s">
        <v>151</v>
      </c>
      <c r="F30" s="13" t="s">
        <v>173</v>
      </c>
      <c r="G30" s="21">
        <v>6.63</v>
      </c>
      <c r="H30" s="13">
        <v>17.899999999999999</v>
      </c>
    </row>
    <row r="31" spans="1:8" ht="15.75" thickBot="1" x14ac:dyDescent="0.3">
      <c r="A31" s="14"/>
      <c r="B31" s="15"/>
      <c r="C31" s="15"/>
      <c r="D31" s="15"/>
      <c r="E31" s="15"/>
      <c r="F31" s="15"/>
      <c r="G31" s="16">
        <v>146.55000000000001</v>
      </c>
      <c r="H31" s="15"/>
    </row>
    <row r="32" spans="1:8" ht="15.75" thickBot="1" x14ac:dyDescent="0.3">
      <c r="A32" s="143" t="s">
        <v>174</v>
      </c>
      <c r="B32" s="144"/>
      <c r="C32" s="144"/>
      <c r="D32" s="144"/>
      <c r="E32" s="144"/>
      <c r="F32" s="144"/>
      <c r="G32" s="144"/>
      <c r="H32" s="145"/>
    </row>
    <row r="33" spans="1:8" ht="15.75" thickBot="1" x14ac:dyDescent="0.3">
      <c r="A33" s="12"/>
      <c r="B33" s="9">
        <v>14</v>
      </c>
      <c r="C33" s="9" t="s">
        <v>167</v>
      </c>
      <c r="D33" s="9" t="s">
        <v>162</v>
      </c>
      <c r="E33" s="9" t="s">
        <v>151</v>
      </c>
      <c r="F33" s="9" t="s">
        <v>163</v>
      </c>
      <c r="G33" s="20">
        <v>6.8</v>
      </c>
      <c r="H33" s="9">
        <v>18.37</v>
      </c>
    </row>
    <row r="34" spans="1:8" ht="15.75" thickBot="1" x14ac:dyDescent="0.3">
      <c r="A34" s="12"/>
      <c r="B34" s="9">
        <v>15</v>
      </c>
      <c r="C34" s="9" t="s">
        <v>175</v>
      </c>
      <c r="D34" s="9" t="s">
        <v>162</v>
      </c>
      <c r="E34" s="9" t="s">
        <v>151</v>
      </c>
      <c r="F34" s="9" t="s">
        <v>163</v>
      </c>
      <c r="G34" s="20">
        <v>6.33</v>
      </c>
      <c r="H34" s="9">
        <v>17.09</v>
      </c>
    </row>
    <row r="35" spans="1:8" ht="15.75" thickBot="1" x14ac:dyDescent="0.3">
      <c r="A35" s="12"/>
      <c r="B35" s="9">
        <v>16</v>
      </c>
      <c r="C35" s="9" t="s">
        <v>176</v>
      </c>
      <c r="D35" s="9" t="s">
        <v>162</v>
      </c>
      <c r="E35" s="9" t="s">
        <v>151</v>
      </c>
      <c r="F35" s="9" t="s">
        <v>163</v>
      </c>
      <c r="G35" s="20">
        <v>4.42</v>
      </c>
      <c r="H35" s="9">
        <v>11.94</v>
      </c>
    </row>
    <row r="36" spans="1:8" ht="15.75" thickBot="1" x14ac:dyDescent="0.3">
      <c r="A36" s="12"/>
      <c r="B36" s="9">
        <v>17</v>
      </c>
      <c r="C36" s="9" t="s">
        <v>167</v>
      </c>
      <c r="D36" s="9" t="s">
        <v>162</v>
      </c>
      <c r="E36" s="9" t="s">
        <v>151</v>
      </c>
      <c r="F36" s="9" t="s">
        <v>163</v>
      </c>
      <c r="G36" s="20">
        <v>1.68</v>
      </c>
      <c r="H36" s="9">
        <v>4.54</v>
      </c>
    </row>
    <row r="37" spans="1:8" ht="15.75" thickBot="1" x14ac:dyDescent="0.3">
      <c r="A37" s="12"/>
      <c r="B37" s="9">
        <v>18</v>
      </c>
      <c r="C37" s="9" t="s">
        <v>153</v>
      </c>
      <c r="D37" s="9" t="s">
        <v>162</v>
      </c>
      <c r="E37" s="9" t="s">
        <v>151</v>
      </c>
      <c r="F37" s="9" t="s">
        <v>163</v>
      </c>
      <c r="G37" s="20">
        <v>7.86</v>
      </c>
      <c r="H37" s="9">
        <v>21.22</v>
      </c>
    </row>
    <row r="38" spans="1:8" ht="15.75" thickBot="1" x14ac:dyDescent="0.3">
      <c r="A38" s="12"/>
      <c r="B38" s="9">
        <v>19</v>
      </c>
      <c r="C38" s="9" t="s">
        <v>177</v>
      </c>
      <c r="D38" s="9" t="s">
        <v>162</v>
      </c>
      <c r="E38" s="9" t="s">
        <v>151</v>
      </c>
      <c r="F38" s="9" t="s">
        <v>163</v>
      </c>
      <c r="G38" s="20">
        <v>15.39</v>
      </c>
      <c r="H38" s="9">
        <v>41.54</v>
      </c>
    </row>
    <row r="39" spans="1:8" ht="15.75" thickBot="1" x14ac:dyDescent="0.3">
      <c r="A39" s="12"/>
      <c r="B39" s="9">
        <v>20</v>
      </c>
      <c r="C39" s="9" t="s">
        <v>177</v>
      </c>
      <c r="D39" s="9" t="s">
        <v>162</v>
      </c>
      <c r="E39" s="9" t="s">
        <v>151</v>
      </c>
      <c r="F39" s="9" t="s">
        <v>163</v>
      </c>
      <c r="G39" s="20">
        <v>12.22</v>
      </c>
      <c r="H39" s="9">
        <v>33</v>
      </c>
    </row>
    <row r="40" spans="1:8" ht="15.75" thickBot="1" x14ac:dyDescent="0.3">
      <c r="A40" s="12"/>
      <c r="B40" s="9">
        <v>21</v>
      </c>
      <c r="C40" s="9" t="s">
        <v>177</v>
      </c>
      <c r="D40" s="9" t="s">
        <v>162</v>
      </c>
      <c r="E40" s="9" t="s">
        <v>151</v>
      </c>
      <c r="F40" s="9" t="s">
        <v>163</v>
      </c>
      <c r="G40" s="20">
        <v>12.22</v>
      </c>
      <c r="H40" s="9">
        <v>32.979999999999997</v>
      </c>
    </row>
    <row r="41" spans="1:8" ht="15.75" thickBot="1" x14ac:dyDescent="0.3">
      <c r="A41" s="12"/>
      <c r="B41" s="9">
        <v>22</v>
      </c>
      <c r="C41" s="9" t="s">
        <v>178</v>
      </c>
      <c r="D41" s="9" t="s">
        <v>162</v>
      </c>
      <c r="E41" s="9" t="s">
        <v>151</v>
      </c>
      <c r="F41" s="9" t="s">
        <v>163</v>
      </c>
      <c r="G41" s="20">
        <v>15.59</v>
      </c>
      <c r="H41" s="9">
        <v>42.08</v>
      </c>
    </row>
    <row r="42" spans="1:8" ht="15.75" thickBot="1" x14ac:dyDescent="0.3">
      <c r="A42" s="12"/>
      <c r="B42" s="9">
        <v>23</v>
      </c>
      <c r="C42" s="9" t="s">
        <v>179</v>
      </c>
      <c r="D42" s="9" t="s">
        <v>155</v>
      </c>
      <c r="E42" s="9" t="s">
        <v>151</v>
      </c>
      <c r="F42" s="9" t="s">
        <v>173</v>
      </c>
      <c r="G42" s="20">
        <v>6.44</v>
      </c>
      <c r="H42" s="9">
        <v>17.38</v>
      </c>
    </row>
    <row r="43" spans="1:8" ht="15.75" thickBot="1" x14ac:dyDescent="0.3">
      <c r="A43" s="12"/>
      <c r="B43" s="9">
        <v>24</v>
      </c>
      <c r="C43" s="9" t="s">
        <v>177</v>
      </c>
      <c r="D43" s="9" t="s">
        <v>155</v>
      </c>
      <c r="E43" s="9" t="s">
        <v>151</v>
      </c>
      <c r="F43" s="9" t="s">
        <v>163</v>
      </c>
      <c r="G43" s="20">
        <v>13.9</v>
      </c>
      <c r="H43" s="9">
        <v>37.53</v>
      </c>
    </row>
    <row r="44" spans="1:8" ht="15.75" thickBot="1" x14ac:dyDescent="0.3">
      <c r="A44" s="12"/>
      <c r="B44" s="9">
        <v>25</v>
      </c>
      <c r="C44" s="9" t="s">
        <v>175</v>
      </c>
      <c r="D44" s="9" t="s">
        <v>155</v>
      </c>
      <c r="E44" s="9" t="s">
        <v>151</v>
      </c>
      <c r="F44" s="9" t="s">
        <v>163</v>
      </c>
      <c r="G44" s="20">
        <v>6.65</v>
      </c>
      <c r="H44" s="9">
        <v>17.940000000000001</v>
      </c>
    </row>
    <row r="45" spans="1:8" ht="15.75" thickBot="1" x14ac:dyDescent="0.3">
      <c r="A45" s="12"/>
      <c r="B45" s="9">
        <v>26</v>
      </c>
      <c r="C45" s="9" t="s">
        <v>153</v>
      </c>
      <c r="D45" s="9" t="s">
        <v>155</v>
      </c>
      <c r="E45" s="9" t="s">
        <v>180</v>
      </c>
      <c r="F45" s="9" t="s">
        <v>163</v>
      </c>
      <c r="G45" s="20">
        <v>4.9000000000000004</v>
      </c>
      <c r="H45" s="9">
        <v>13.23</v>
      </c>
    </row>
    <row r="46" spans="1:8" ht="15.75" thickBot="1" x14ac:dyDescent="0.3">
      <c r="A46" s="8"/>
      <c r="B46" s="9">
        <v>27</v>
      </c>
      <c r="C46" s="9" t="s">
        <v>165</v>
      </c>
      <c r="D46" s="9" t="s">
        <v>155</v>
      </c>
      <c r="E46" s="9" t="s">
        <v>151</v>
      </c>
      <c r="F46" s="9" t="s">
        <v>163</v>
      </c>
      <c r="G46" s="20">
        <v>11.22</v>
      </c>
      <c r="H46" s="9">
        <v>30.29</v>
      </c>
    </row>
    <row r="47" spans="1:8" ht="15.75" thickBot="1" x14ac:dyDescent="0.3">
      <c r="A47" s="17"/>
      <c r="B47" s="17"/>
      <c r="C47" s="17"/>
      <c r="D47" s="17"/>
      <c r="E47" s="17"/>
      <c r="F47" s="17"/>
      <c r="G47" s="18">
        <v>125.62</v>
      </c>
      <c r="H47" s="19"/>
    </row>
    <row r="48" spans="1:8" ht="15.75" thickBot="1" x14ac:dyDescent="0.3">
      <c r="A48" s="17"/>
      <c r="B48" s="17"/>
      <c r="C48" s="17"/>
      <c r="D48" s="17"/>
      <c r="E48" s="17"/>
      <c r="F48" s="17" t="s">
        <v>181</v>
      </c>
      <c r="G48" s="18">
        <v>438.91</v>
      </c>
      <c r="H48" s="19"/>
    </row>
  </sheetData>
  <mergeCells count="4">
    <mergeCell ref="A1:H1"/>
    <mergeCell ref="A3:H3"/>
    <mergeCell ref="A14:H14"/>
    <mergeCell ref="A32:H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16</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NASLOV </vt:lpstr>
      <vt:lpstr>UVOD</vt:lpstr>
      <vt:lpstr>REKAPITULACIJA</vt:lpstr>
      <vt:lpstr>A.GRADBENA DELA-PRIZIDEK</vt:lpstr>
      <vt:lpstr>B.OBRTNIŠKA DELA-PRIZIDEK</vt:lpstr>
      <vt:lpstr>C. SANACIJA GREZNICE</vt:lpstr>
      <vt:lpstr>Prostori</vt:lpstr>
      <vt:lpstr>'A.GRADBENA DELA-PRIZIDEK'!Print_Area</vt:lpstr>
      <vt:lpstr>'B.OBRTNIŠKA DELA-PRIZIDEK'!Print_Area</vt:lpstr>
      <vt:lpstr>'C. SANACIJA GREZNICE'!Print_Area</vt:lpstr>
      <vt:lpstr>'NASLOV '!Print_Area</vt:lpstr>
      <vt:lpstr>REKAPITULACIJA!Print_Area</vt:lpstr>
      <vt:lpstr>UVOD!Print_Area</vt:lpstr>
      <vt:lpstr>'A.GRADBENA DELA-PRIZIDEK'!Print_Titles</vt:lpstr>
      <vt:lpstr>'B.OBRTNIŠKA DELA-PRIZIDEK'!Print_Titles</vt:lpstr>
      <vt:lpstr>'C. SANACIJA GREZNICE'!Print_Titles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VIRTUALNA GRADNJA</dc:creator>
  <dc:description/>
  <cp:lastModifiedBy>Simon Prebil</cp:lastModifiedBy>
  <cp:revision>3</cp:revision>
  <cp:lastPrinted>2025-11-25T14:26:15Z</cp:lastPrinted>
  <dcterms:created xsi:type="dcterms:W3CDTF">2018-04-25T08:16:42Z</dcterms:created>
  <dcterms:modified xsi:type="dcterms:W3CDTF">2026-03-10T13:20:32Z</dcterms:modified>
  <dc:language>sl-SI</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