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S:\Projekti\PLOČNIK SENOŽETI ČEZ STAJSKI POTOK\POPISI ZA JN 1. FAZA\"/>
    </mc:Choice>
  </mc:AlternateContent>
  <xr:revisionPtr revIDLastSave="0" documentId="13_ncr:1_{072E30D0-312A-4B4D-BC2D-B64129180078}" xr6:coauthVersionLast="36" xr6:coauthVersionMax="47" xr10:uidLastSave="{00000000-0000-0000-0000-000000000000}"/>
  <bookViews>
    <workbookView xWindow="28680" yWindow="-120" windowWidth="29040" windowHeight="15720" tabRatio="878" xr2:uid="{00000000-000D-0000-FFFF-FFFF00000000}"/>
  </bookViews>
  <sheets>
    <sheet name="REKAPITULACIJA" sheetId="1" r:id="rId1"/>
    <sheet name="1. PREDDELA" sheetId="2" r:id="rId2"/>
    <sheet name="2. ZEMELJSKA DELA" sheetId="4" r:id="rId3"/>
    <sheet name="3. VOZIŠČNE KONSTRUKCIJE" sheetId="5" r:id="rId4"/>
    <sheet name="4. KANALIZACIJSKA DELA" sheetId="6" r:id="rId5"/>
    <sheet name="5. GRADBENA IN OBRTNIŠKA DELA" sheetId="7" r:id="rId6"/>
    <sheet name="6. OPREMA CEST" sheetId="8" r:id="rId7"/>
    <sheet name="7. TUJE STORITVE" sheetId="9" r:id="rId8"/>
  </sheets>
  <definedNames>
    <definedName name="_1.1_Geodetska_dela">'1. PREDDELA'!$B$6</definedName>
    <definedName name="_1.2_Čiščenje_terena">'1. PREDDELA'!$B$13</definedName>
    <definedName name="_1.3_Ostala_preddela">'1. PREDDELA'!$B$21</definedName>
    <definedName name="_1.4_Predhodna_dela">'1. PREDDELA'!#REF!</definedName>
    <definedName name="_1.5_Geotehnika_predorov">'1. PREDDELA'!#REF!</definedName>
    <definedName name="_1_preddela_1" localSheetId="1">'1. PREDDELA'!$B$2:$F$26</definedName>
    <definedName name="_1_preddela_1" localSheetId="2">'2. ZEMELJSKA DELA'!$B$2:$F$35</definedName>
    <definedName name="_1_preddela_1" localSheetId="3">'3. VOZIŠČNE KONSTRUKCIJE'!$B$2:$F$7</definedName>
    <definedName name="_1_preddela_1" localSheetId="4">'4. KANALIZACIJSKA DELA'!$B$2:$F$32</definedName>
    <definedName name="_1_preddela_1" localSheetId="5">'5. GRADBENA IN OBRTNIŠKA DELA'!$B$2:$F$6</definedName>
    <definedName name="_1_preddela_1" localSheetId="6">'6. OPREMA CEST'!$B$2:$F$6</definedName>
    <definedName name="_1_preddela_1" localSheetId="7">'7. TUJE STORITVE'!$B$2:$F$21</definedName>
    <definedName name="_1_preddela_2" localSheetId="4">'4. KANALIZACIJSKA DELA'!$B$2:$F$30</definedName>
    <definedName name="_2.1_Izkopi">'2. ZEMELJSKA DELA'!$B$6</definedName>
    <definedName name="_2.2_Planum_tal">'2. ZEMELJSKA DELA'!$B$15</definedName>
    <definedName name="_2.3_ločilne_drenažne_filterske_plasti">'2. ZEMELJSKA DELA'!#REF!</definedName>
    <definedName name="_2.4_Nasipi_zasipi_posteljica">'2. ZEMELJSKA DELA'!$B$19</definedName>
    <definedName name="_2.5_Brežine_zelenice">'2. ZEMELJSKA DELA'!$B$25</definedName>
    <definedName name="_2.6_Armiranje_zemljin">'2. ZEMELJSKA DELA'!#REF!</definedName>
    <definedName name="_2.7_Koli_vodnjaki">'2. ZEMELJSKA DELA'!#REF!</definedName>
    <definedName name="_2.8_Zagatne_stene">'2. ZEMELJSKA DELA'!#REF!</definedName>
    <definedName name="_2.9_prevozi_razprostiranje_materiala">'2. ZEMELJSKA DELA'!$B$30</definedName>
    <definedName name="_3.1_Nosilne_plasti">'3. VOZIŠČNE KONSTRUKCIJE'!#REF!</definedName>
    <definedName name="_3.2_Obrabne_plasti">'3. VOZIŠČNE KONSTRUKCIJE'!#REF!</definedName>
    <definedName name="_3.3_Vezane_nosilne_in_obrabne_plasti">'3. VOZIŠČNE KONSTRUKCIJE'!#REF!</definedName>
    <definedName name="_3.4_Tlakovane_obrabne_plasti">'3. VOZIŠČNE KONSTRUKCIJE'!#REF!</definedName>
    <definedName name="_3.5_Robni_elementi_vozišč">'3. VOZIŠČNE KONSTRUKCIJE'!#REF!</definedName>
    <definedName name="_4.1_Površinsko_odvodnjavanje">'4. KANALIZACIJSKA DELA'!#REF!</definedName>
    <definedName name="_4.2_Drenaže">'4. KANALIZACIJSKA DELA'!#REF!</definedName>
    <definedName name="_4.3_Kanalizacija">'4. KANALIZACIJSKA DELA'!$B$6</definedName>
    <definedName name="_4.4_Jaški">'4. KANALIZACIJSKA DELA'!#REF!</definedName>
    <definedName name="_4.5_Prepusti">'4. KANALIZACIJSKA DELA'!#REF!</definedName>
    <definedName name="_4.6_Izviri_ponikovalnice">'4. KANALIZACIJSKA DELA'!#REF!</definedName>
    <definedName name="_5.1_Tesarska_dela">'5. GRADBENA IN OBRTNIŠKA DELA'!#REF!</definedName>
    <definedName name="_5.2_Dela_z_jeklom">'5. GRADBENA IN OBRTNIŠKA DELA'!#REF!</definedName>
    <definedName name="_5.3_Dela_z_cementnim_betonom">'5. GRADBENA IN OBRTNIŠKA DELA'!#REF!</definedName>
    <definedName name="_5.4_Zidarska_dela">'5. GRADBENA IN OBRTNIŠKA DELA'!#REF!</definedName>
    <definedName name="_5.5_Popravila_objektov">'5. GRADBENA IN OBRTNIŠKA DELA'!#REF!</definedName>
    <definedName name="_5.6_Sidranje">'5. GRADBENA IN OBRTNIŠKA DELA'!#REF!</definedName>
    <definedName name="_5.7_Injektiranje">'5. GRADBENA IN OBRTNIŠKA DELA'!#REF!</definedName>
    <definedName name="_5.8_Ključavničarska_dela">'5. GRADBENA IN OBRTNIŠKA DELA'!#REF!</definedName>
    <definedName name="_5.9_Zaščitna_dela">'5. GRADBENA IN OBRTNIŠKA DELA'!#REF!</definedName>
    <definedName name="_6.1_Pokončna_oprema_cest">'6. OPREMA CEST'!#REF!</definedName>
    <definedName name="_6.2_Označbe_na_voziščihž">'6. OPREMA CEST'!#REF!</definedName>
    <definedName name="_6.3_Oprema_za_vodenje_prometa">'6. OPREMA CEST'!#REF!</definedName>
    <definedName name="_6.4_Oprema_za_zavarovanje_prometa">'6. OPREMA CEST'!#REF!</definedName>
    <definedName name="_6.5_Oprema_za_zimsko_službo">'6. OPREMA CEST'!#REF!</definedName>
    <definedName name="_6.6_Druga_prometna_oprema_cest">'6. OPREMA CEST'!#REF!</definedName>
    <definedName name="_7.2_Elektroenergetski_vodi">'7. TUJE STORITVE'!#REF!</definedName>
    <definedName name="_7.3_Telekomunikacijske_naprave">'7. TUJE STORITVE'!$B$6</definedName>
    <definedName name="_7.4_klic_v_sili">'7. TUJE STORITVE'!#REF!</definedName>
    <definedName name="_7.5_Javna_razsvetljava">'7. TUJE STORITVE'!#REF!</definedName>
    <definedName name="_7.6_vodovod">'7. TUJE STORITVE'!$B$10</definedName>
    <definedName name="_7.7_Plinovod">'7. TUJE STORITVE'!#REF!</definedName>
    <definedName name="_7.8_Železnica">'7. TUJE STORITVE'!#REF!</definedName>
    <definedName name="_7.9_Preizkusi_nadzor_dokumentacija">'7. TUJE STORITVE'!$B$14</definedName>
    <definedName name="_xlnm._FilterDatabase" localSheetId="1" hidden="1">'1. PREDDELA'!$E$1:$G$26</definedName>
    <definedName name="_xlnm._FilterDatabase" localSheetId="2" hidden="1">'2. ZEMELJSKA DELA'!$E$1:$G$35</definedName>
    <definedName name="_xlnm._FilterDatabase" localSheetId="3" hidden="1">'3. VOZIŠČNE KONSTRUKCIJE'!$E$1:$G$7</definedName>
    <definedName name="_xlnm._FilterDatabase" localSheetId="4" hidden="1">'4. KANALIZACIJSKA DELA'!$E$1:$G$32</definedName>
    <definedName name="_xlnm._FilterDatabase" localSheetId="5" hidden="1">'5. GRADBENA IN OBRTNIŠKA DELA'!$E$1:$G$6</definedName>
    <definedName name="_xlnm._FilterDatabase" localSheetId="6" hidden="1">'6. OPREMA CEST'!$E$1:$G$6</definedName>
    <definedName name="_xlnm._FilterDatabase" localSheetId="7" hidden="1">'7. TUJE STORITVE'!$E$1:$G$21</definedName>
    <definedName name="Čiščenje_terena_1.2">'1. PREDDELA'!$B$13</definedName>
    <definedName name="Geodetska_dela_1.1">'1. PREDDELA'!$B$6</definedName>
    <definedName name="iri_ponikovalnice">'4. KANALIZACIJSKA DELA'!#REF!</definedName>
    <definedName name="Ostala_preddela_1.3">'1. PREDDELA'!$B$21</definedName>
    <definedName name="Predhodna_dela_1.4">'1. PREDDELA'!#REF!</definedName>
    <definedName name="_xlnm.Print_Area" localSheetId="1">'1. PREDDELA'!$A$1:$G$26</definedName>
    <definedName name="_xlnm.Print_Area" localSheetId="2">'2. ZEMELJSKA DELA'!$A$1:$G$35</definedName>
    <definedName name="_xlnm.Print_Area" localSheetId="3">'3. VOZIŠČNE KONSTRUKCIJE'!$A$1:$G$7</definedName>
    <definedName name="_xlnm.Print_Area" localSheetId="4">'4. KANALIZACIJSKA DELA'!$A$1:$G$30</definedName>
    <definedName name="_xlnm.Print_Area" localSheetId="5">'5. GRADBENA IN OBRTNIŠKA DELA'!$A$1:$G$6</definedName>
    <definedName name="_xlnm.Print_Area" localSheetId="6">'6. OPREMA CEST'!$A$1:$G$6</definedName>
    <definedName name="_xlnm.Print_Area" localSheetId="7">'7. TUJE STORITVE'!$A$1:$G$21</definedName>
    <definedName name="_xlnm.Print_Area" localSheetId="0">REKAPITULACIJA!$A$1:$I$39</definedName>
    <definedName name="_xlnm.Print_Titles" localSheetId="1">'1. PREDDELA'!$1:$3</definedName>
    <definedName name="_xlnm.Print_Titles" localSheetId="2">'2. ZEMELJSKA DELA'!$1:$3</definedName>
    <definedName name="_xlnm.Print_Titles" localSheetId="3">'3. VOZIŠČNE KONSTRUKCIJE'!$1:$3</definedName>
    <definedName name="_xlnm.Print_Titles" localSheetId="4">'4. KANALIZACIJSKA DELA'!$1:$3</definedName>
    <definedName name="_xlnm.Print_Titles" localSheetId="5">'5. GRADBENA IN OBRTNIŠKA DELA'!$1:$3</definedName>
    <definedName name="_xlnm.Print_Titles" localSheetId="6">'6. OPREMA CEST'!$1:$3</definedName>
    <definedName name="_xlnm.Print_Titles" localSheetId="7">'7. TUJE STORITVE'!$1:$3</definedName>
    <definedName name="za_zavarovanje_prometa">'6. OPREMA CEST'!#REF!</definedName>
  </definedNames>
  <calcPr calcId="191029"/>
</workbook>
</file>

<file path=xl/calcChain.xml><?xml version="1.0" encoding="utf-8"?>
<calcChain xmlns="http://schemas.openxmlformats.org/spreadsheetml/2006/main">
  <c r="H29" i="1" l="1"/>
  <c r="H27" i="1"/>
  <c r="H25" i="1"/>
  <c r="H23" i="1"/>
  <c r="H21" i="1"/>
  <c r="H19" i="1"/>
  <c r="H17" i="1"/>
  <c r="G21" i="9"/>
  <c r="G19" i="9"/>
  <c r="G18" i="9"/>
  <c r="G17" i="9"/>
  <c r="G16" i="9"/>
  <c r="G12" i="9"/>
  <c r="G8" i="9"/>
  <c r="G28" i="6"/>
  <c r="G24" i="6"/>
  <c r="G23" i="6"/>
  <c r="G22" i="6"/>
  <c r="G21" i="6"/>
  <c r="G17" i="6"/>
  <c r="G16" i="6"/>
  <c r="G15" i="6"/>
  <c r="G14" i="6"/>
  <c r="G13" i="6"/>
  <c r="G12" i="6"/>
  <c r="G11" i="6"/>
  <c r="G10" i="6"/>
  <c r="G9" i="6"/>
  <c r="G8" i="6"/>
  <c r="G33" i="4"/>
  <c r="G32" i="4"/>
  <c r="G28" i="4"/>
  <c r="G27" i="4"/>
  <c r="G23" i="4"/>
  <c r="G22" i="4"/>
  <c r="G21" i="4"/>
  <c r="G17" i="4"/>
  <c r="G13" i="4"/>
  <c r="G12" i="4"/>
  <c r="G11" i="4"/>
  <c r="G10" i="4"/>
  <c r="G9" i="4"/>
  <c r="G8" i="4"/>
  <c r="G24" i="2"/>
  <c r="G19" i="2"/>
  <c r="G18" i="2"/>
  <c r="G17" i="2"/>
  <c r="G16" i="2"/>
  <c r="G11" i="2"/>
  <c r="G10" i="2"/>
  <c r="G9" i="2"/>
  <c r="G8" i="2"/>
  <c r="G30" i="6" l="1"/>
  <c r="G35" i="4"/>
  <c r="G26" i="2"/>
  <c r="E15" i="6"/>
  <c r="E32" i="4"/>
  <c r="E33" i="4"/>
  <c r="E22" i="4"/>
  <c r="E21" i="4"/>
  <c r="E17" i="4"/>
  <c r="N4" i="4"/>
  <c r="N5" i="4"/>
  <c r="E8" i="4"/>
  <c r="E14" i="6"/>
  <c r="H31" i="1" l="1"/>
  <c r="H34" i="1" s="1"/>
  <c r="H36" i="1" s="1"/>
  <c r="H39" i="1" s="1"/>
  <c r="N7" i="4"/>
  <c r="E23" i="4" s="1"/>
  <c r="E12" i="4" l="1"/>
  <c r="E11" i="4"/>
  <c r="E10" i="4"/>
  <c r="E9" i="4"/>
  <c r="I24" i="6" l="1"/>
  <c r="I22" i="6" l="1"/>
  <c r="E16" i="6" l="1"/>
  <c r="E17" i="6" s="1"/>
  <c r="L28" i="6" l="1"/>
  <c r="I21" i="6"/>
  <c r="I11" i="6"/>
  <c r="I10" i="6"/>
  <c r="E13" i="6"/>
  <c r="E12" i="6"/>
  <c r="E27" i="6" l="1"/>
  <c r="E26" i="6"/>
  <c r="E25" i="6"/>
  <c r="E19" i="6" l="1"/>
  <c r="O28" i="4" l="1"/>
  <c r="O26" i="4" l="1"/>
  <c r="O27" i="4" l="1"/>
  <c r="E16" i="4" l="1"/>
  <c r="E5" i="4" l="1"/>
  <c r="E6" i="9" l="1"/>
  <c r="E15" i="9" l="1"/>
  <c r="E14" i="9"/>
  <c r="E13" i="9"/>
  <c r="E11" i="9"/>
  <c r="E10" i="9"/>
  <c r="E26" i="4"/>
  <c r="E25" i="4"/>
  <c r="E24" i="4"/>
  <c r="E15" i="4"/>
  <c r="E14" i="4"/>
  <c r="E7" i="4"/>
  <c r="E6" i="4"/>
  <c r="E23" i="2"/>
  <c r="E22" i="2"/>
  <c r="E15" i="2"/>
  <c r="E14" i="2"/>
  <c r="E7" i="2"/>
  <c r="E6" i="2"/>
  <c r="E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_preddela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2" xr16:uid="{00000000-0015-0000-FFFF-FFFF01000000}" name="1_preddela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3" xr16:uid="{00000000-0015-0000-FFFF-FFFF02000000}" name="1_preddela1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4" xr16:uid="{00000000-0015-0000-FFFF-FFFF03000000}" name="1_preddela11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5" xr16:uid="{00000000-0015-0000-FFFF-FFFF04000000}" name="1_preddela1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6" xr16:uid="{00000000-0015-0000-FFFF-FFFF05000000}" name="1_preddela12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7" xr16:uid="{00000000-0015-0000-FFFF-FFFF06000000}" name="1_preddela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8" xr16:uid="{00000000-0015-0000-FFFF-FFFF07000000}" name="1_preddela3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<sst xmlns="http://schemas.openxmlformats.org/spreadsheetml/2006/main" count="256" uniqueCount="164">
  <si>
    <t>1.   PREDDELA</t>
  </si>
  <si>
    <t>kos</t>
  </si>
  <si>
    <t>11 631</t>
  </si>
  <si>
    <t>ura</t>
  </si>
  <si>
    <t>m2</t>
  </si>
  <si>
    <t>12 122</t>
  </si>
  <si>
    <t>12 151</t>
  </si>
  <si>
    <t>12 163</t>
  </si>
  <si>
    <t>12 181</t>
  </si>
  <si>
    <t>m1</t>
  </si>
  <si>
    <t>m3</t>
  </si>
  <si>
    <t>13 211</t>
  </si>
  <si>
    <t>1.1 Geodetska dela</t>
  </si>
  <si>
    <t>1.2  Čiščenje terena</t>
  </si>
  <si>
    <t>1.2.1 Odstranitev grmovja, dreves, vej in panjev</t>
  </si>
  <si>
    <t>1.3 Ostala preddela</t>
  </si>
  <si>
    <t>1.3.2 Pripravljalna dela pri objektih</t>
  </si>
  <si>
    <t>šifra</t>
  </si>
  <si>
    <t>opis dela</t>
  </si>
  <si>
    <t>količina</t>
  </si>
  <si>
    <t>cena</t>
  </si>
  <si>
    <t>znesek</t>
  </si>
  <si>
    <t>enota</t>
  </si>
  <si>
    <t>REKAPITULACIJA  GRADBENIH STROŠKOV</t>
  </si>
  <si>
    <t>skupaj</t>
  </si>
  <si>
    <t xml:space="preserve">S K U P A J                    </t>
  </si>
  <si>
    <t xml:space="preserve">vrednosti v postavkah množi  s faktorjem </t>
  </si>
  <si>
    <t xml:space="preserve">Odstranitev grmovja na gosto porasli površini (nad 50 % pokritega tlorisa) - strojno
</t>
  </si>
  <si>
    <t>SKUPAJ PREDDELA:</t>
  </si>
  <si>
    <t>2.   ZEMELJSKA DELA</t>
  </si>
  <si>
    <t>21 114</t>
  </si>
  <si>
    <t>2.2  Planum temeljnih tal</t>
  </si>
  <si>
    <t>21 313</t>
  </si>
  <si>
    <t>21 314</t>
  </si>
  <si>
    <t>21 323</t>
  </si>
  <si>
    <t>21 324</t>
  </si>
  <si>
    <t>21 997</t>
  </si>
  <si>
    <t>22 112</t>
  </si>
  <si>
    <t>25 112</t>
  </si>
  <si>
    <t>25 151</t>
  </si>
  <si>
    <t>t</t>
  </si>
  <si>
    <t>29 123</t>
  </si>
  <si>
    <t>29 152</t>
  </si>
  <si>
    <t>SKUPAJ ZEMELJSKA DELA:</t>
  </si>
  <si>
    <t xml:space="preserve">Ureditev planuma temeljnih tal vezljive zemljine – 3. kategorije
</t>
  </si>
  <si>
    <t>2.1  Izkopi</t>
  </si>
  <si>
    <t>2.4  Nasipi, zasipi, klini, posteljica in glinasti naboj</t>
  </si>
  <si>
    <t>2.5  Brežine in zelenice</t>
  </si>
  <si>
    <t>2.9  Prevozi, razprostiranje in ureditev deponij materiala</t>
  </si>
  <si>
    <t>3.   VOZIŠČNE KONSTRUKCIJE</t>
  </si>
  <si>
    <t>4.3  Globinsko odvodnjavanje - kanalizacija</t>
  </si>
  <si>
    <t>43 264</t>
  </si>
  <si>
    <t>43 265</t>
  </si>
  <si>
    <t>43 273</t>
  </si>
  <si>
    <t>43 274</t>
  </si>
  <si>
    <t>43 832</t>
  </si>
  <si>
    <t>43 841</t>
  </si>
  <si>
    <t>4.4  Jaški</t>
  </si>
  <si>
    <t>44 542</t>
  </si>
  <si>
    <t>44 543</t>
  </si>
  <si>
    <t>44 799</t>
  </si>
  <si>
    <t>44 972</t>
  </si>
  <si>
    <t>4.5  Prepusti</t>
  </si>
  <si>
    <t>45 211</t>
  </si>
  <si>
    <t>5.   GRADBENA IN OBRTNIŠKA DELA</t>
  </si>
  <si>
    <t>SKUPAJ GRADBENA IN OBRTNIŠKA DELA:</t>
  </si>
  <si>
    <t>SKUPAJ VOZIŠČNE KONSTRUKCIJE:</t>
  </si>
  <si>
    <t>SKUPAJ OPREMA CEST:</t>
  </si>
  <si>
    <t>6.   OPREMA CEST</t>
  </si>
  <si>
    <t>SKUPAJ TUJE STORITVE:</t>
  </si>
  <si>
    <t>7.   TUJE STORITVE</t>
  </si>
  <si>
    <t>7.3  Telekomunikacijske naprave</t>
  </si>
  <si>
    <t>73 131</t>
  </si>
  <si>
    <t>7.6  Vodovodi</t>
  </si>
  <si>
    <t>76 111</t>
  </si>
  <si>
    <t>7.9  Preizkusi, nadzor in tehnična dokumentacija</t>
  </si>
  <si>
    <t>79 311</t>
  </si>
  <si>
    <t>ur</t>
  </si>
  <si>
    <t>79 351</t>
  </si>
  <si>
    <t>79 514</t>
  </si>
  <si>
    <t>1.    PREDDELA</t>
  </si>
  <si>
    <t>2.    ZEMELJSKA DELA</t>
  </si>
  <si>
    <t>3.    VOZIŠČNE KONSTRUKCIJE</t>
  </si>
  <si>
    <t>5.    GRADBENA IN OBRTNIŠKA DELA</t>
  </si>
  <si>
    <t>6.    OPREMA CEST</t>
  </si>
  <si>
    <t>7.    TUJE STORITVE</t>
  </si>
  <si>
    <t>22 % DDV</t>
  </si>
  <si>
    <t>ocena
m1</t>
  </si>
  <si>
    <t xml:space="preserve">Odlaganje odpadne zmesi zemljine in kamnine, vključno s plačilom komunalne takse
</t>
  </si>
  <si>
    <t>Objekt :</t>
  </si>
  <si>
    <t>Del objekta :</t>
  </si>
  <si>
    <t>Številka načrta :</t>
  </si>
  <si>
    <t>IZRAČUN KOLIČIN</t>
  </si>
  <si>
    <t>VNOS KOLIČIN</t>
  </si>
  <si>
    <t>CENE</t>
  </si>
  <si>
    <t xml:space="preserve">Doplačilo za zatravitev s semenom
</t>
  </si>
  <si>
    <t xml:space="preserve">Prevoz materiala na razdaljo nad 20 do 25 km
</t>
  </si>
  <si>
    <r>
      <t xml:space="preserve">Projektantski nadzor
</t>
    </r>
    <r>
      <rPr>
        <sz val="5"/>
        <color theme="1"/>
        <rFont val="Arial Narrow"/>
        <family val="2"/>
        <charset val="238"/>
      </rPr>
      <t xml:space="preserve"> </t>
    </r>
  </si>
  <si>
    <t xml:space="preserve">Geotehnični nadzor
</t>
  </si>
  <si>
    <t xml:space="preserve">Zaščita oz. prestavitev vodovoda (izkop voda, prestavitev, zaščitna cev, zasip) po navodilih upravljalca
</t>
  </si>
  <si>
    <t>KOMENTAR</t>
  </si>
  <si>
    <t>VNOS KOLIČINO</t>
  </si>
  <si>
    <t>izračun za odvoze</t>
  </si>
  <si>
    <t>zemljina</t>
  </si>
  <si>
    <t>kamnina</t>
  </si>
  <si>
    <t>beton</t>
  </si>
  <si>
    <t xml:space="preserve">Začasno črpanje vode pri napredovanju izkopa navzdol v vseh kategorijah, s črpalko kapacitete 10 do 15 l/s
</t>
  </si>
  <si>
    <t>11 642</t>
  </si>
  <si>
    <t>11 643</t>
  </si>
  <si>
    <t>11 644</t>
  </si>
  <si>
    <t>24 651</t>
  </si>
  <si>
    <t>24 652</t>
  </si>
  <si>
    <t>24 653</t>
  </si>
  <si>
    <t>4.   KANALIZACIJSKA DELA</t>
  </si>
  <si>
    <t>SKUPAJ KANALIZACIJSKA DELA:</t>
  </si>
  <si>
    <t>4.    KANALIZACIJSKA DELA</t>
  </si>
  <si>
    <t>43 269</t>
  </si>
  <si>
    <t>43 834</t>
  </si>
  <si>
    <t>43 853</t>
  </si>
  <si>
    <r>
      <rPr>
        <b/>
        <i/>
        <sz val="10"/>
        <color theme="1"/>
        <rFont val="Arial Narrow"/>
        <family val="2"/>
        <charset val="238"/>
      </rPr>
      <t>Obbetoniranje cevi</t>
    </r>
    <r>
      <rPr>
        <sz val="10"/>
        <color theme="1"/>
        <rFont val="Arial Narrow"/>
        <family val="2"/>
        <charset val="238"/>
      </rPr>
      <t xml:space="preserve"> za kanalizacijo s cementnim betonom C 8/10, po detajlu iz načrta, premera </t>
    </r>
    <r>
      <rPr>
        <b/>
        <i/>
        <sz val="10"/>
        <color theme="1"/>
        <rFont val="Arial Narrow"/>
        <family val="2"/>
        <charset val="238"/>
      </rPr>
      <t>DN250</t>
    </r>
    <r>
      <rPr>
        <sz val="10"/>
        <color theme="1"/>
        <rFont val="Arial Narrow"/>
        <family val="2"/>
        <charset val="238"/>
      </rPr>
      <t xml:space="preserve">
</t>
    </r>
  </si>
  <si>
    <r>
      <rPr>
        <b/>
        <i/>
        <sz val="10"/>
        <color theme="1"/>
        <rFont val="Arial Narrow"/>
        <family val="2"/>
        <charset val="238"/>
      </rPr>
      <t>Obbetoniranje cevi</t>
    </r>
    <r>
      <rPr>
        <sz val="10"/>
        <color theme="1"/>
        <rFont val="Arial Narrow"/>
        <family val="2"/>
        <charset val="238"/>
      </rPr>
      <t xml:space="preserve"> za kanalizacijo s cementnim betonom C 8/10, po detajlu iz načrta, premera </t>
    </r>
    <r>
      <rPr>
        <b/>
        <i/>
        <sz val="10"/>
        <color theme="1"/>
        <rFont val="Arial Narrow"/>
        <family val="2"/>
        <charset val="238"/>
      </rPr>
      <t>DN300</t>
    </r>
    <r>
      <rPr>
        <sz val="10"/>
        <color theme="1"/>
        <rFont val="Arial Narrow"/>
        <family val="2"/>
        <charset val="238"/>
      </rPr>
      <t xml:space="preserve">
</t>
    </r>
  </si>
  <si>
    <r>
      <t>Preskus tesnosti cevi premera 21 do 50 cm
*</t>
    </r>
    <r>
      <rPr>
        <i/>
        <sz val="10"/>
        <color theme="1"/>
        <rFont val="Arial Narrow"/>
        <family val="2"/>
        <charset val="238"/>
      </rPr>
      <t>tlačni preizkus vodotesnosti položenih kanalizacijskih cevi po navodilih proizvajalca. Preizkus tesnosti se izvede z zrakom po standardu EN 1610</t>
    </r>
    <r>
      <rPr>
        <sz val="10"/>
        <color theme="1"/>
        <rFont val="Arial Narrow"/>
        <family val="2"/>
        <charset val="238"/>
      </rPr>
      <t xml:space="preserve">
</t>
    </r>
  </si>
  <si>
    <t xml:space="preserve">Pregled in čiščenje kanala pred izvedbo tlačnega preizkusa
</t>
  </si>
  <si>
    <r>
      <t>Pregled vgrajenih cevi s TV kamero
*</t>
    </r>
    <r>
      <rPr>
        <i/>
        <sz val="10"/>
        <color theme="1"/>
        <rFont val="Arial Narrow"/>
        <family val="2"/>
        <charset val="238"/>
      </rPr>
      <t xml:space="preserve">snemanje kanala po standardu SIST EN 13508-2:2003 in skladno z nemškimi smernicami ATV-M 143-2
</t>
    </r>
  </si>
  <si>
    <t xml:space="preserve">Preskus tesnosti jaška premera nad 80 cm
</t>
  </si>
  <si>
    <t xml:space="preserve">Humuziranje brežine in zelenice brez valjanja, v debelini do 15 cm - strojno
</t>
  </si>
  <si>
    <t/>
  </si>
  <si>
    <t xml:space="preserve">Zakoličenje osi kanalizacije z zavarovanjem osi ter oznako revizijskih jaškov, črpališč in ostalih objektov
</t>
  </si>
  <si>
    <t xml:space="preserve">Postavitev gradbenih profilov na vzpostavljeno os trase kanalizacije ter določitev nivoja za merjenje globine izkopa in polaganje kanalizacije
</t>
  </si>
  <si>
    <t xml:space="preserve">Zakoličba obstoječih komunalnih vodov in oznaka križanj. Obračun po dejanskih stroških.
</t>
  </si>
  <si>
    <r>
      <t xml:space="preserve">Priprava gradbišča, odstranitev eventuelnih ovir in utrditev delovnega platoja. Po končanih delih se gradbišče pospravi in vzpostavi v prvotno stanje. 
</t>
    </r>
    <r>
      <rPr>
        <i/>
        <sz val="10"/>
        <color theme="1"/>
        <rFont val="Arial Narrow"/>
        <family val="2"/>
        <charset val="238"/>
      </rPr>
      <t xml:space="preserve">*v postavki je upoštevana tudi priprava gradbišča in vzpostavitev v prvotno stanje.
</t>
    </r>
  </si>
  <si>
    <t xml:space="preserve">Posek in odstranitev drevesa z deblom premera 11 do 30 cm ter odstranitev vej
</t>
  </si>
  <si>
    <t xml:space="preserve">Odstranitev panja s premerom 11 do 30 cm z odvozom na deponijo na razdalijo nad 1000 m
</t>
  </si>
  <si>
    <t xml:space="preserve">SKUPNI IZKOP </t>
  </si>
  <si>
    <t xml:space="preserve">Zaščita obstoječega vkopanega telekomunikacijskega voda po navodilih upravljalca
*ocena po situaciji
</t>
  </si>
  <si>
    <t xml:space="preserve">Izdelava geodetskega posnetka in projektne dokumentacije  izvedenih gradbenih del
</t>
  </si>
  <si>
    <t>79 517</t>
  </si>
  <si>
    <r>
      <t>Izdelava projektne</t>
    </r>
    <r>
      <rPr>
        <i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 xml:space="preserve">dokumentacije za </t>
    </r>
    <r>
      <rPr>
        <i/>
        <sz val="10"/>
        <color theme="1"/>
        <rFont val="Arial Narrow"/>
        <family val="2"/>
        <charset val="238"/>
      </rPr>
      <t>vzdrževanje in obratovanje</t>
    </r>
  </si>
  <si>
    <r>
      <t>Nabava, dobava in montaža</t>
    </r>
    <r>
      <rPr>
        <i/>
        <sz val="10"/>
        <color theme="1"/>
        <rFont val="Arial Narrow"/>
        <family val="2"/>
        <charset val="238"/>
      </rPr>
      <t xml:space="preserve"> revizijskega jaška</t>
    </r>
    <r>
      <rPr>
        <sz val="10"/>
        <color theme="1"/>
        <rFont val="Arial Narrow"/>
        <family val="2"/>
        <charset val="238"/>
      </rPr>
      <t xml:space="preserve"> iz </t>
    </r>
    <r>
      <rPr>
        <i/>
        <sz val="10"/>
        <color theme="1"/>
        <rFont val="Arial Narrow"/>
        <family val="2"/>
        <charset val="238"/>
      </rPr>
      <t>armiranega poliestra</t>
    </r>
    <r>
      <rPr>
        <sz val="10"/>
        <color theme="1"/>
        <rFont val="Arial Narrow"/>
        <family val="2"/>
        <charset val="238"/>
      </rPr>
      <t xml:space="preserve"> po SIST EN 14364, komplet z izdelano muldo in priključnimi cevmi (vtok, iztok), krožnega prereza s premerom </t>
    </r>
    <r>
      <rPr>
        <i/>
        <sz val="10"/>
        <color theme="1"/>
        <rFont val="Arial Narrow"/>
        <family val="2"/>
        <charset val="238"/>
      </rPr>
      <t>DN1000</t>
    </r>
    <r>
      <rPr>
        <sz val="10"/>
        <color theme="1"/>
        <rFont val="Arial Narrow"/>
        <family val="2"/>
        <charset val="238"/>
      </rPr>
      <t xml:space="preserve"> mm, globokega </t>
    </r>
    <r>
      <rPr>
        <i/>
        <sz val="10"/>
        <color theme="1"/>
        <rFont val="Arial Narrow"/>
        <family val="2"/>
        <charset val="238"/>
      </rPr>
      <t>1,0 do 1,5 m</t>
    </r>
    <r>
      <rPr>
        <sz val="10"/>
        <color theme="1"/>
        <rFont val="Arial Narrow"/>
        <family val="2"/>
        <charset val="238"/>
      </rPr>
      <t xml:space="preserve">. V ceni je vključeno tudi izdelava AB temeljne plošče jaška debeline 20 cm iz betona C25/30 ter vrtanje odprtin.  
</t>
    </r>
    <r>
      <rPr>
        <i/>
        <sz val="10"/>
        <color theme="1"/>
        <rFont val="Arial Narrow"/>
        <family val="2"/>
        <charset val="238"/>
      </rPr>
      <t>*RJ za izvedbo met. kanalizacije</t>
    </r>
    <r>
      <rPr>
        <sz val="10"/>
        <color theme="1"/>
        <rFont val="Arial Narrow"/>
        <family val="2"/>
        <charset val="238"/>
      </rPr>
      <t xml:space="preserve">
</t>
    </r>
  </si>
  <si>
    <r>
      <t>Nabava, dobava in montaža</t>
    </r>
    <r>
      <rPr>
        <i/>
        <sz val="10"/>
        <color theme="1"/>
        <rFont val="Arial Narrow"/>
        <family val="2"/>
        <charset val="238"/>
      </rPr>
      <t xml:space="preserve"> revizijskega jaška</t>
    </r>
    <r>
      <rPr>
        <sz val="10"/>
        <color theme="1"/>
        <rFont val="Arial Narrow"/>
        <family val="2"/>
        <charset val="238"/>
      </rPr>
      <t xml:space="preserve"> iz </t>
    </r>
    <r>
      <rPr>
        <i/>
        <sz val="10"/>
        <color theme="1"/>
        <rFont val="Arial Narrow"/>
        <family val="2"/>
        <charset val="238"/>
      </rPr>
      <t>armiranega poliestra</t>
    </r>
    <r>
      <rPr>
        <sz val="10"/>
        <color theme="1"/>
        <rFont val="Arial Narrow"/>
        <family val="2"/>
        <charset val="238"/>
      </rPr>
      <t xml:space="preserve"> po SIST EN 14364, komplet z izdelano muldo in priključnimi cevmi (vtok, iztok), krožnega prereza s premerom </t>
    </r>
    <r>
      <rPr>
        <i/>
        <sz val="10"/>
        <color theme="1"/>
        <rFont val="Arial Narrow"/>
        <family val="2"/>
        <charset val="238"/>
      </rPr>
      <t>DN1000</t>
    </r>
    <r>
      <rPr>
        <sz val="10"/>
        <color theme="1"/>
        <rFont val="Arial Narrow"/>
        <family val="2"/>
        <charset val="238"/>
      </rPr>
      <t xml:space="preserve"> mm, globokega</t>
    </r>
    <r>
      <rPr>
        <i/>
        <sz val="10"/>
        <color theme="1"/>
        <rFont val="Arial Narrow"/>
        <family val="2"/>
        <charset val="238"/>
      </rPr>
      <t xml:space="preserve"> 1,5 do 2,0 m.</t>
    </r>
    <r>
      <rPr>
        <sz val="10"/>
        <color theme="1"/>
        <rFont val="Arial Narrow"/>
        <family val="2"/>
        <charset val="238"/>
      </rPr>
      <t xml:space="preserve"> V ceni je vključeno tudi izdelava AB temeljne plošče jaška debeline 20 cm iz betona C25/30 ter vrtanje odprtin.
</t>
    </r>
  </si>
  <si>
    <r>
      <t>Dobava in vgradnja</t>
    </r>
    <r>
      <rPr>
        <b/>
        <i/>
        <sz val="10"/>
        <color theme="1"/>
        <rFont val="Arial Narrow"/>
        <family val="2"/>
        <charset val="238"/>
      </rPr>
      <t xml:space="preserve"> LTŽ pokrova fi 600 mm</t>
    </r>
    <r>
      <rPr>
        <sz val="10"/>
        <color theme="1"/>
        <rFont val="Arial Narrow"/>
        <family val="2"/>
        <charset val="238"/>
      </rPr>
      <t>, skladno s SIST EN 124-1:2015</t>
    </r>
    <r>
      <rPr>
        <b/>
        <i/>
        <sz val="10"/>
        <color theme="1"/>
        <rFont val="Arial Narrow"/>
        <family val="2"/>
        <charset val="238"/>
      </rPr>
      <t xml:space="preserve"> D 400 kN</t>
    </r>
    <r>
      <rPr>
        <sz val="10"/>
        <color theme="1"/>
        <rFont val="Arial Narrow"/>
        <family val="2"/>
        <charset val="238"/>
      </rPr>
      <t>. Pokrov izveden na zaklep z odprtinami za zračenje, skupaj z razbremenilno AB ploščo za montažo na cev DN800 in DN1000, ter z vsemi potrebnimi deli in materiali. Vključno z AB vencem za vgradnjo LTŽ pokrova ter dobavo in vgrajevanjem betona C16/20 in vso potrebno armaturo za betoniranje pete revizijskih jaškov. Na območju vozišča je potrebno vgraditi protihrupni vložek iz EPDM gume za zmanjšanje udarnega zvoka.</t>
    </r>
    <r>
      <rPr>
        <b/>
        <i/>
        <sz val="10"/>
        <color theme="1"/>
        <rFont val="Arial Narrow"/>
        <family val="2"/>
        <charset val="238"/>
      </rPr>
      <t xml:space="preserve">
</t>
    </r>
  </si>
  <si>
    <t>8.    NEPREDVIDENA DELA 10%</t>
  </si>
  <si>
    <t>14 RJ</t>
  </si>
  <si>
    <t>Skupaj</t>
  </si>
  <si>
    <t>lovilec olj</t>
  </si>
  <si>
    <t xml:space="preserve">Zasipavanje jarka skupaj z dobavo in dovozom materiala, z utrjevanjem z vibracijskim nabijačem v slojih po 20 cm do 95% trdnosti po standardnem Proktorjevem postopku
(+)  Skupni izkop 
(-)  Obsip cevi 
(-)  Posteljica 
(-)  Greda za cesto 
(-)  Tampon za cesto 
---------------------------------------------------------------------
(=)  Material za zasip
Za zasip uporabimo nov kamnitni nasipni material frakcije 0,02-100 mm
</t>
  </si>
  <si>
    <t>2447-25-1</t>
  </si>
  <si>
    <t>Gradnja pločnika Senožeti ob lokalni cesti LC 069051 in javni poti JP 569612</t>
  </si>
  <si>
    <r>
      <t xml:space="preserve">Posnetek višine in položaja točke na terenu/objektu
</t>
    </r>
    <r>
      <rPr>
        <i/>
        <sz val="10"/>
        <color theme="1"/>
        <rFont val="Arial Narrow"/>
        <family val="2"/>
        <charset val="238"/>
      </rPr>
      <t>*dodatna zakoličba jaškov, lovilca olj, ipd</t>
    </r>
    <r>
      <rPr>
        <sz val="10"/>
        <color theme="1"/>
        <rFont val="Arial Narrow"/>
        <family val="2"/>
        <charset val="238"/>
      </rPr>
      <t xml:space="preserve">
</t>
    </r>
  </si>
  <si>
    <t xml:space="preserve">Dobava peska frakcije 8-32 mm in izdelava nasipa nad položenimi cevmi 30 cm nad temenom. Obsip se izvaja v slojih po 15 cm, istočasno na obeh straneh cevi. Obsip in nasip se utrjuje do 95% trdnosti po standardnem Proktorjevem postopku. 
</t>
  </si>
  <si>
    <t xml:space="preserve">Dobava peska frakcije 8-16 mm in izdelava temeljne plasti posteljice debeline 15-20 cm, s planiranjem in strojnim utrjevanjem do 95% trdnosti po standardnem Proktorjevem postopku. Natančnost izdelave posteljice je +/- 1cm. 
</t>
  </si>
  <si>
    <r>
      <t xml:space="preserve">Izkop vezljive zemljine/zrnate kamnine – 3. kategorije za temelje, kanalske rove, prepuste, jaške in drenaže, širine do 1,0 m in globine do 1,0 m – ročno, planiranje dna ročno
</t>
    </r>
    <r>
      <rPr>
        <i/>
        <sz val="10"/>
        <color theme="1"/>
        <rFont val="Arial Narrow"/>
        <family val="2"/>
        <charset val="238"/>
      </rPr>
      <t xml:space="preserve">(upoštevano 5% celotnega izkopa)
</t>
    </r>
  </si>
  <si>
    <r>
      <t xml:space="preserve">Izkop vezljive zemljine/zrnate kamnine – 3. kategorije za temelje, kanalske rove, prepuste, jaške in drenaže, širine do 1,0 m in globine 1,1 do 2,0 m – ročno, planiranje dna ročno
</t>
    </r>
    <r>
      <rPr>
        <i/>
        <sz val="10"/>
        <color theme="1"/>
        <rFont val="Arial Narrow"/>
        <family val="2"/>
        <charset val="238"/>
      </rPr>
      <t xml:space="preserve">(upoštevano 5% celotnega izkopa)
</t>
    </r>
  </si>
  <si>
    <r>
      <t xml:space="preserve">Izkop vezljive zemljine/zrnate kamnine – 3. kategorije za temelje, kanalske rove, prepuste, jaške in drenaže, širine do 1,0 m in globine 1,1 do 2,0 m – strojno, planiranje dna ročno
</t>
    </r>
    <r>
      <rPr>
        <i/>
        <sz val="10"/>
        <color theme="1"/>
        <rFont val="Arial Narrow"/>
        <family val="2"/>
        <charset val="238"/>
      </rPr>
      <t xml:space="preserve">(upoštevano 45% celotnega izkopa)
</t>
    </r>
  </si>
  <si>
    <r>
      <t xml:space="preserve">Izkop vezljive zemljine/zrnate kamnine – 3. kategorije za temelje, kanalske rove, prepuste, jaške in drenaže, širine do 1,0 m in globine do 1,0 m – strojno, planiranje dna ročno
</t>
    </r>
    <r>
      <rPr>
        <i/>
        <sz val="10"/>
        <color theme="1"/>
        <rFont val="Arial Narrow"/>
        <family val="2"/>
        <charset val="238"/>
      </rPr>
      <t>(upoštevano 45% celotnega izkopa)</t>
    </r>
    <r>
      <rPr>
        <sz val="10"/>
        <color theme="1"/>
        <rFont val="Arial Narrow"/>
        <family val="2"/>
        <charset val="238"/>
      </rPr>
      <t xml:space="preserve">
</t>
    </r>
  </si>
  <si>
    <r>
      <t>Površinski izkop plodne zemljine – 1. kategorije – strojno z nakladanjem
(</t>
    </r>
    <r>
      <rPr>
        <i/>
        <sz val="10"/>
        <color theme="1"/>
        <rFont val="Arial Narrow"/>
        <family val="2"/>
        <charset val="238"/>
      </rPr>
      <t>v debelini cca. 20cm)</t>
    </r>
    <r>
      <rPr>
        <b/>
        <sz val="10"/>
        <color theme="1"/>
        <rFont val="Arial Narrow"/>
        <family val="2"/>
        <charset val="238"/>
      </rPr>
      <t xml:space="preserve">
</t>
    </r>
  </si>
  <si>
    <r>
      <t xml:space="preserve">Izdelava poševne vtočne ali iztočne glave prepusta krožnega prereza iz cementnega betona s premerom 30 do 40 cm
</t>
    </r>
    <r>
      <rPr>
        <i/>
        <sz val="10"/>
        <rFont val="Arial Narrow"/>
        <family val="2"/>
        <charset val="238"/>
      </rPr>
      <t>*Izpust; vključno z roliranjem brežine (kamen v betonu, cca. 4,0m2)</t>
    </r>
    <r>
      <rPr>
        <sz val="10"/>
        <rFont val="Arial Narrow"/>
        <family val="2"/>
        <charset val="238"/>
      </rPr>
      <t xml:space="preserve">
</t>
    </r>
  </si>
  <si>
    <r>
      <t xml:space="preserve">Dobava in montaža kanalizacijskih PE-HD cevi iz </t>
    </r>
    <r>
      <rPr>
        <b/>
        <i/>
        <sz val="10"/>
        <color theme="1"/>
        <rFont val="Arial Narrow"/>
        <family val="2"/>
        <charset val="238"/>
      </rPr>
      <t>polietilena visoke gostote</t>
    </r>
    <r>
      <rPr>
        <sz val="10"/>
        <color theme="1"/>
        <rFont val="Arial Narrow"/>
        <family val="2"/>
        <charset val="238"/>
      </rPr>
      <t xml:space="preserve">, togostnega razreda </t>
    </r>
    <r>
      <rPr>
        <b/>
        <i/>
        <sz val="10"/>
        <color theme="1"/>
        <rFont val="Arial Narrow"/>
        <family val="2"/>
        <charset val="238"/>
      </rPr>
      <t>SN8</t>
    </r>
    <r>
      <rPr>
        <sz val="10"/>
        <color theme="1"/>
        <rFont val="Arial Narrow"/>
        <family val="2"/>
        <charset val="238"/>
      </rPr>
      <t xml:space="preserve">, premera </t>
    </r>
    <r>
      <rPr>
        <b/>
        <i/>
        <sz val="10"/>
        <color theme="1"/>
        <rFont val="Arial Narrow"/>
        <family val="2"/>
        <charset val="238"/>
      </rPr>
      <t>DN250</t>
    </r>
    <r>
      <rPr>
        <sz val="10"/>
        <color theme="1"/>
        <rFont val="Arial Narrow"/>
        <family val="2"/>
        <charset val="238"/>
      </rPr>
      <t xml:space="preserve">, kompletno s spojkami in gumi tesnili, </t>
    </r>
    <r>
      <rPr>
        <i/>
        <sz val="10"/>
        <color theme="1"/>
        <rFont val="Arial Narrow"/>
        <family val="2"/>
        <charset val="238"/>
      </rPr>
      <t>na podložni plasti iz cementnega betona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</si>
  <si>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montaža kanalizacijskih PE-HD cevi iz </t>
    </r>
    <r>
      <rPr>
        <b/>
        <i/>
        <sz val="10"/>
        <color theme="1"/>
        <rFont val="Arial Narrow"/>
        <family val="2"/>
        <charset val="238"/>
      </rPr>
      <t>polietilena visoke gostote</t>
    </r>
    <r>
      <rPr>
        <sz val="10"/>
        <color theme="1"/>
        <rFont val="Arial Narrow"/>
        <family val="2"/>
        <charset val="238"/>
      </rPr>
      <t xml:space="preserve">, togostnega razreda </t>
    </r>
    <r>
      <rPr>
        <b/>
        <i/>
        <sz val="10"/>
        <color theme="1"/>
        <rFont val="Arial Narrow"/>
        <family val="2"/>
        <charset val="238"/>
      </rPr>
      <t>SN8</t>
    </r>
    <r>
      <rPr>
        <sz val="10"/>
        <color theme="1"/>
        <rFont val="Arial Narrow"/>
        <family val="2"/>
        <charset val="238"/>
      </rPr>
      <t xml:space="preserve">, premera </t>
    </r>
    <r>
      <rPr>
        <b/>
        <i/>
        <sz val="10"/>
        <color theme="1"/>
        <rFont val="Arial Narrow"/>
        <family val="2"/>
        <charset val="238"/>
      </rPr>
      <t>DN500</t>
    </r>
    <r>
      <rPr>
        <sz val="10"/>
        <color theme="1"/>
        <rFont val="Arial Narrow"/>
        <family val="2"/>
        <charset val="238"/>
      </rPr>
      <t xml:space="preserve">, kompletno s spojkami in gumi tesnili, </t>
    </r>
    <r>
      <rPr>
        <i/>
        <sz val="10"/>
        <color theme="1"/>
        <rFont val="Arial Narrow"/>
        <family val="2"/>
        <charset val="238"/>
      </rPr>
      <t>na podložni plasti iz zmesi kamnitih zrn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</si>
  <si>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montaža kanalizacijskih PE-HD cevi iz </t>
    </r>
    <r>
      <rPr>
        <b/>
        <i/>
        <sz val="10"/>
        <color theme="1"/>
        <rFont val="Arial Narrow"/>
        <family val="2"/>
        <charset val="238"/>
      </rPr>
      <t>polietilena visoke gostote</t>
    </r>
    <r>
      <rPr>
        <sz val="10"/>
        <color theme="1"/>
        <rFont val="Arial Narrow"/>
        <family val="2"/>
        <charset val="238"/>
      </rPr>
      <t xml:space="preserve">, togostnega razreda </t>
    </r>
    <r>
      <rPr>
        <b/>
        <i/>
        <sz val="10"/>
        <color theme="1"/>
        <rFont val="Arial Narrow"/>
        <family val="2"/>
        <charset val="238"/>
      </rPr>
      <t>SN8</t>
    </r>
    <r>
      <rPr>
        <sz val="10"/>
        <color theme="1"/>
        <rFont val="Arial Narrow"/>
        <family val="2"/>
        <charset val="238"/>
      </rPr>
      <t xml:space="preserve">, premera </t>
    </r>
    <r>
      <rPr>
        <b/>
        <i/>
        <sz val="10"/>
        <color theme="1"/>
        <rFont val="Arial Narrow"/>
        <family val="2"/>
        <charset val="238"/>
      </rPr>
      <t>DN315</t>
    </r>
    <r>
      <rPr>
        <sz val="10"/>
        <color theme="1"/>
        <rFont val="Arial Narrow"/>
        <family val="2"/>
        <charset val="238"/>
      </rPr>
      <t xml:space="preserve">, kompletno s spojkami in gumi tesnili, </t>
    </r>
    <r>
      <rPr>
        <i/>
        <sz val="10"/>
        <color theme="1"/>
        <rFont val="Arial Narrow"/>
        <family val="2"/>
        <charset val="238"/>
      </rPr>
      <t>na podložni plasti iz zmesi kamnitih zrn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</si>
  <si>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montaža kanalizacijskih PE-HD cevi iz </t>
    </r>
    <r>
      <rPr>
        <b/>
        <i/>
        <sz val="10"/>
        <color theme="1"/>
        <rFont val="Arial Narrow"/>
        <family val="2"/>
        <charset val="238"/>
      </rPr>
      <t>polietilena visoke gostote</t>
    </r>
    <r>
      <rPr>
        <sz val="10"/>
        <color theme="1"/>
        <rFont val="Arial Narrow"/>
        <family val="2"/>
        <charset val="238"/>
      </rPr>
      <t xml:space="preserve">, togostnega razreda </t>
    </r>
    <r>
      <rPr>
        <b/>
        <i/>
        <sz val="10"/>
        <color theme="1"/>
        <rFont val="Arial Narrow"/>
        <family val="2"/>
        <charset val="238"/>
      </rPr>
      <t>SN8</t>
    </r>
    <r>
      <rPr>
        <sz val="10"/>
        <color theme="1"/>
        <rFont val="Arial Narrow"/>
        <family val="2"/>
        <charset val="238"/>
      </rPr>
      <t xml:space="preserve">, premera </t>
    </r>
    <r>
      <rPr>
        <b/>
        <i/>
        <sz val="10"/>
        <color theme="1"/>
        <rFont val="Arial Narrow"/>
        <family val="2"/>
        <charset val="238"/>
      </rPr>
      <t>DN250</t>
    </r>
    <r>
      <rPr>
        <sz val="10"/>
        <color theme="1"/>
        <rFont val="Arial Narrow"/>
        <family val="2"/>
        <charset val="238"/>
      </rPr>
      <t xml:space="preserve">, kompletno s spojkami in gumi tesnili, </t>
    </r>
    <r>
      <rPr>
        <i/>
        <sz val="10"/>
        <color theme="1"/>
        <rFont val="Arial Narrow"/>
        <family val="2"/>
        <charset val="238"/>
      </rPr>
      <t>na podložni plasti iz zmesi kamnitih zrn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</si>
  <si>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Prevoz in prenos kanalizacijskih cevi do mesta vgraditve
</t>
    </r>
    <r>
      <rPr>
        <b/>
        <i/>
        <sz val="10"/>
        <rFont val="Arial Narrow"/>
        <family val="2"/>
        <charset val="238"/>
      </rPr>
      <t>*PE-HD cevi</t>
    </r>
    <r>
      <rPr>
        <sz val="10"/>
        <rFont val="Arial Narrow"/>
        <family val="2"/>
        <charset val="238"/>
      </rPr>
      <t xml:space="preserve">
</t>
    </r>
  </si>
  <si>
    <t xml:space="preserve">Odstranitev vej predhodno posekanih dreves
</t>
  </si>
  <si>
    <t>Meteorna kanalizacija + cevni zadrževalnik 
GRADNJA V SKLOPU FAZE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</si>
</sst>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color rgb="FFFF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rgb="FF3F3F3F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sz val="8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11"/>
      <name val="Arial Narrow"/>
      <family val="2"/>
      <charset val="238"/>
    </font>
    <font>
      <sz val="5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10"/>
      <color theme="4" tint="-0.249977111117893"/>
      <name val="Arial Narrow"/>
      <family val="2"/>
      <charset val="238"/>
    </font>
    <font>
      <b/>
      <i/>
      <sz val="10"/>
      <name val="Arial Narrow"/>
      <family val="2"/>
      <charset val="238"/>
    </font>
    <font>
      <b/>
      <i/>
      <sz val="10"/>
      <color rgb="FF00B05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9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2" fontId="2" fillId="0" borderId="0" xfId="0" applyNumberFormat="1" applyFont="1" applyAlignment="1">
      <alignment vertical="top"/>
    </xf>
    <xf numFmtId="2" fontId="2" fillId="3" borderId="0" xfId="0" applyNumberFormat="1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12" fillId="3" borderId="1" xfId="1" applyFont="1" applyFill="1" applyAlignment="1" applyProtection="1">
      <alignment horizontal="center" vertical="center" wrapText="1"/>
    </xf>
    <xf numFmtId="4" fontId="12" fillId="3" borderId="1" xfId="1" applyNumberFormat="1" applyFont="1" applyFill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2" xfId="1" applyFont="1" applyFill="1" applyBorder="1" applyAlignment="1" applyProtection="1">
      <alignment horizontal="left" wrapText="1"/>
    </xf>
    <xf numFmtId="4" fontId="12" fillId="0" borderId="2" xfId="1" applyNumberFormat="1" applyFont="1" applyFill="1" applyBorder="1" applyAlignment="1" applyProtection="1">
      <alignment horizontal="center" vertical="top" wrapText="1"/>
    </xf>
    <xf numFmtId="4" fontId="1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13" fillId="4" borderId="8" xfId="0" applyFont="1" applyFill="1" applyBorder="1" applyAlignment="1">
      <alignment horizontal="left" vertical="top" wrapText="1"/>
    </xf>
    <xf numFmtId="0" fontId="12" fillId="3" borderId="1" xfId="1" applyFont="1" applyFill="1" applyAlignment="1">
      <alignment horizontal="center" vertical="center" wrapText="1"/>
    </xf>
    <xf numFmtId="4" fontId="12" fillId="3" borderId="1" xfId="1" applyNumberFormat="1" applyFont="1" applyFill="1" applyAlignment="1">
      <alignment horizontal="center" vertical="center" wrapText="1"/>
    </xf>
    <xf numFmtId="0" fontId="12" fillId="0" borderId="2" xfId="1" applyFont="1" applyFill="1" applyBorder="1" applyAlignment="1">
      <alignment horizontal="center" wrapText="1"/>
    </xf>
    <xf numFmtId="0" fontId="12" fillId="0" borderId="2" xfId="1" applyFont="1" applyFill="1" applyBorder="1" applyAlignment="1">
      <alignment horizontal="left" wrapText="1"/>
    </xf>
    <xf numFmtId="4" fontId="12" fillId="0" borderId="2" xfId="1" applyNumberFormat="1" applyFont="1" applyFill="1" applyBorder="1" applyAlignment="1">
      <alignment horizontal="center" vertical="top" wrapText="1"/>
    </xf>
    <xf numFmtId="4" fontId="19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2" fontId="2" fillId="3" borderId="0" xfId="0" applyNumberFormat="1" applyFont="1" applyFill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4" fontId="18" fillId="0" borderId="0" xfId="0" applyNumberFormat="1" applyFont="1" applyAlignment="1">
      <alignment horizontal="center" vertical="top" wrapText="1"/>
    </xf>
    <xf numFmtId="4" fontId="23" fillId="3" borderId="1" xfId="1" applyNumberFormat="1" applyFont="1" applyFill="1" applyAlignment="1">
      <alignment horizontal="center" vertical="center" wrapText="1"/>
    </xf>
    <xf numFmtId="4" fontId="23" fillId="0" borderId="2" xfId="1" applyNumberFormat="1" applyFont="1" applyFill="1" applyBorder="1" applyAlignment="1">
      <alignment horizontal="center" vertical="top" wrapText="1"/>
    </xf>
    <xf numFmtId="4" fontId="18" fillId="4" borderId="9" xfId="0" applyNumberFormat="1" applyFont="1" applyFill="1" applyBorder="1" applyAlignment="1">
      <alignment horizontal="center" vertical="top" wrapText="1"/>
    </xf>
    <xf numFmtId="2" fontId="2" fillId="3" borderId="0" xfId="0" applyNumberFormat="1" applyFont="1" applyFill="1" applyAlignment="1">
      <alignment horizontal="right"/>
    </xf>
    <xf numFmtId="2" fontId="2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" fontId="23" fillId="0" borderId="2" xfId="1" applyNumberFormat="1" applyFont="1" applyFill="1" applyBorder="1" applyAlignment="1" applyProtection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18" fillId="0" borderId="3" xfId="0" applyNumberFormat="1" applyFont="1" applyBorder="1" applyAlignment="1" applyProtection="1">
      <alignment horizontal="center" vertical="top" wrapText="1"/>
      <protection locked="0"/>
    </xf>
    <xf numFmtId="4" fontId="6" fillId="0" borderId="3" xfId="0" applyNumberFormat="1" applyFont="1" applyBorder="1" applyAlignment="1" applyProtection="1">
      <alignment horizontal="center" vertical="top" wrapText="1"/>
      <protection locked="0"/>
    </xf>
    <xf numFmtId="4" fontId="13" fillId="4" borderId="10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13" fillId="4" borderId="9" xfId="0" applyNumberFormat="1" applyFont="1" applyFill="1" applyBorder="1" applyAlignment="1">
      <alignment horizontal="right" vertical="top" wrapText="1"/>
    </xf>
    <xf numFmtId="49" fontId="1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0" fontId="7" fillId="0" borderId="0" xfId="0" applyFont="1" applyProtection="1"/>
    <xf numFmtId="0" fontId="8" fillId="0" borderId="0" xfId="0" applyFont="1" applyProtection="1"/>
    <xf numFmtId="0" fontId="13" fillId="0" borderId="0" xfId="0" applyFont="1" applyAlignment="1" applyProtection="1">
      <alignment horizontal="left"/>
    </xf>
    <xf numFmtId="0" fontId="7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wrapText="1"/>
    </xf>
    <xf numFmtId="0" fontId="31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 wrapText="1"/>
    </xf>
    <xf numFmtId="0" fontId="9" fillId="0" borderId="0" xfId="0" applyFont="1" applyProtection="1"/>
    <xf numFmtId="0" fontId="8" fillId="0" borderId="4" xfId="0" applyFont="1" applyBorder="1" applyProtection="1"/>
    <xf numFmtId="0" fontId="8" fillId="0" borderId="5" xfId="0" applyFont="1" applyBorder="1" applyProtection="1"/>
    <xf numFmtId="164" fontId="8" fillId="0" borderId="6" xfId="0" applyNumberFormat="1" applyFont="1" applyBorder="1" applyProtection="1"/>
    <xf numFmtId="164" fontId="8" fillId="0" borderId="0" xfId="0" applyNumberFormat="1" applyFont="1" applyProtection="1"/>
    <xf numFmtId="0" fontId="8" fillId="0" borderId="0" xfId="0" applyFont="1" applyAlignment="1" applyProtection="1">
      <alignment horizontal="right"/>
    </xf>
    <xf numFmtId="2" fontId="8" fillId="0" borderId="0" xfId="0" applyNumberFormat="1" applyFont="1" applyProtection="1"/>
    <xf numFmtId="0" fontId="9" fillId="0" borderId="4" xfId="0" applyFont="1" applyBorder="1" applyProtection="1"/>
    <xf numFmtId="164" fontId="9" fillId="0" borderId="6" xfId="0" applyNumberFormat="1" applyFont="1" applyBorder="1" applyProtection="1"/>
    <xf numFmtId="0" fontId="10" fillId="0" borderId="0" xfId="0" applyFont="1" applyAlignment="1" applyProtection="1">
      <alignment horizontal="left"/>
    </xf>
    <xf numFmtId="2" fontId="11" fillId="0" borderId="7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horizontal="center" vertical="top" wrapText="1"/>
    </xf>
    <xf numFmtId="0" fontId="6" fillId="0" borderId="0" xfId="0" applyFont="1" applyAlignment="1" applyProtection="1">
      <alignment horizontal="left" vertical="top" wrapText="1"/>
    </xf>
    <xf numFmtId="4" fontId="18" fillId="0" borderId="0" xfId="0" applyNumberFormat="1" applyFont="1" applyAlignment="1" applyProtection="1">
      <alignment horizontal="center" vertical="top" wrapText="1"/>
    </xf>
    <xf numFmtId="4" fontId="6" fillId="0" borderId="0" xfId="0" applyNumberFormat="1" applyFont="1" applyAlignment="1" applyProtection="1">
      <alignment horizontal="center" vertical="top" wrapText="1"/>
    </xf>
    <xf numFmtId="0" fontId="6" fillId="0" borderId="0" xfId="0" applyFont="1" applyProtection="1"/>
    <xf numFmtId="0" fontId="2" fillId="10" borderId="0" xfId="0" applyFont="1" applyFill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wrapText="1"/>
    </xf>
    <xf numFmtId="2" fontId="2" fillId="10" borderId="0" xfId="0" applyNumberFormat="1" applyFont="1" applyFill="1" applyAlignment="1" applyProtection="1">
      <alignment horizontal="right" vertical="top"/>
    </xf>
    <xf numFmtId="0" fontId="3" fillId="0" borderId="0" xfId="0" applyFont="1" applyAlignment="1" applyProtection="1">
      <alignment horizontal="right" vertical="top"/>
    </xf>
    <xf numFmtId="4" fontId="6" fillId="0" borderId="0" xfId="0" applyNumberFormat="1" applyFont="1" applyAlignment="1" applyProtection="1">
      <alignment vertical="top"/>
    </xf>
    <xf numFmtId="49" fontId="13" fillId="0" borderId="0" xfId="0" applyNumberFormat="1" applyFont="1" applyAlignment="1" applyProtection="1">
      <alignment horizontal="left" vertical="top" wrapText="1"/>
    </xf>
    <xf numFmtId="49" fontId="9" fillId="0" borderId="0" xfId="0" applyNumberFormat="1" applyFont="1" applyAlignment="1" applyProtection="1">
      <alignment horizontal="left" vertical="top" wrapText="1"/>
    </xf>
    <xf numFmtId="49" fontId="13" fillId="0" borderId="0" xfId="0" applyNumberFormat="1" applyFont="1" applyAlignment="1" applyProtection="1">
      <alignment horizontal="left" vertical="top" wrapText="1"/>
    </xf>
    <xf numFmtId="4" fontId="19" fillId="0" borderId="0" xfId="0" applyNumberFormat="1" applyFont="1" applyAlignment="1" applyProtection="1">
      <alignment horizontal="center" vertical="top" wrapText="1"/>
    </xf>
    <xf numFmtId="4" fontId="14" fillId="0" borderId="0" xfId="0" applyNumberFormat="1" applyFont="1" applyAlignment="1" applyProtection="1">
      <alignment horizontal="center" vertical="top" wrapText="1"/>
    </xf>
    <xf numFmtId="49" fontId="15" fillId="4" borderId="4" xfId="0" applyNumberFormat="1" applyFont="1" applyFill="1" applyBorder="1" applyAlignment="1" applyProtection="1">
      <alignment horizontal="left" wrapText="1"/>
    </xf>
    <xf numFmtId="49" fontId="15" fillId="4" borderId="5" xfId="0" applyNumberFormat="1" applyFont="1" applyFill="1" applyBorder="1" applyAlignment="1" applyProtection="1">
      <alignment horizontal="left" wrapText="1"/>
    </xf>
    <xf numFmtId="2" fontId="24" fillId="4" borderId="5" xfId="0" applyNumberFormat="1" applyFont="1" applyFill="1" applyBorder="1" applyAlignment="1" applyProtection="1">
      <alignment horizontal="center" wrapText="1"/>
    </xf>
    <xf numFmtId="2" fontId="16" fillId="4" borderId="6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Border="1" applyAlignment="1" applyProtection="1">
      <alignment vertical="top" wrapText="1"/>
    </xf>
    <xf numFmtId="0" fontId="6" fillId="0" borderId="3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left" vertical="top" wrapText="1"/>
    </xf>
    <xf numFmtId="4" fontId="18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center" vertical="top" wrapText="1"/>
    </xf>
    <xf numFmtId="2" fontId="2" fillId="6" borderId="0" xfId="0" applyNumberFormat="1" applyFont="1" applyFill="1" applyAlignment="1" applyProtection="1">
      <alignment vertical="top"/>
    </xf>
    <xf numFmtId="4" fontId="22" fillId="0" borderId="0" xfId="0" applyNumberFormat="1" applyFont="1" applyAlignment="1" applyProtection="1">
      <alignment horizontal="center" vertical="top" wrapText="1"/>
    </xf>
    <xf numFmtId="4" fontId="17" fillId="0" borderId="0" xfId="0" applyNumberFormat="1" applyFont="1" applyAlignment="1" applyProtection="1">
      <alignment horizontal="center" vertical="top" wrapText="1"/>
    </xf>
    <xf numFmtId="49" fontId="4" fillId="0" borderId="11" xfId="0" applyNumberFormat="1" applyFont="1" applyBorder="1" applyAlignment="1" applyProtection="1">
      <alignment horizontal="left" wrapText="1"/>
    </xf>
    <xf numFmtId="2" fontId="22" fillId="0" borderId="11" xfId="0" applyNumberFormat="1" applyFont="1" applyBorder="1" applyAlignment="1" applyProtection="1">
      <alignment horizontal="center" wrapText="1"/>
    </xf>
    <xf numFmtId="2" fontId="17" fillId="0" borderId="11" xfId="0" applyNumberFormat="1" applyFont="1" applyBorder="1" applyAlignment="1" applyProtection="1">
      <alignment horizontal="center" wrapText="1"/>
    </xf>
    <xf numFmtId="2" fontId="2" fillId="8" borderId="0" xfId="0" applyNumberFormat="1" applyFont="1" applyFill="1" applyAlignment="1" applyProtection="1">
      <alignment vertical="top"/>
    </xf>
    <xf numFmtId="2" fontId="2" fillId="5" borderId="0" xfId="0" applyNumberFormat="1" applyFont="1" applyFill="1" applyAlignment="1" applyProtection="1">
      <alignment horizontal="right" vertical="top"/>
    </xf>
    <xf numFmtId="49" fontId="4" fillId="0" borderId="0" xfId="0" applyNumberFormat="1" applyFont="1" applyAlignment="1" applyProtection="1">
      <alignment horizontal="left" wrapText="1"/>
    </xf>
    <xf numFmtId="2" fontId="22" fillId="0" borderId="0" xfId="0" applyNumberFormat="1" applyFont="1" applyAlignment="1" applyProtection="1">
      <alignment horizontal="center" wrapText="1"/>
    </xf>
    <xf numFmtId="2" fontId="17" fillId="0" borderId="0" xfId="0" applyNumberFormat="1" applyFont="1" applyAlignment="1" applyProtection="1">
      <alignment horizontal="center" wrapText="1"/>
    </xf>
    <xf numFmtId="2" fontId="2" fillId="0" borderId="0" xfId="0" applyNumberFormat="1" applyFont="1" applyAlignment="1" applyProtection="1">
      <alignment vertical="top"/>
    </xf>
    <xf numFmtId="2" fontId="2" fillId="9" borderId="0" xfId="0" applyNumberFormat="1" applyFont="1" applyFill="1" applyAlignment="1" applyProtection="1">
      <alignment vertical="top"/>
    </xf>
    <xf numFmtId="0" fontId="13" fillId="4" borderId="8" xfId="0" applyFont="1" applyFill="1" applyBorder="1" applyAlignment="1" applyProtection="1">
      <alignment horizontal="left" vertical="top" wrapText="1"/>
    </xf>
    <xf numFmtId="4" fontId="18" fillId="4" borderId="9" xfId="0" applyNumberFormat="1" applyFont="1" applyFill="1" applyBorder="1" applyAlignment="1" applyProtection="1">
      <alignment horizontal="center" vertical="top" wrapText="1"/>
    </xf>
    <xf numFmtId="4" fontId="9" fillId="4" borderId="9" xfId="0" applyNumberFormat="1" applyFont="1" applyFill="1" applyBorder="1" applyAlignment="1" applyProtection="1">
      <alignment horizontal="right" vertical="top" wrapText="1"/>
    </xf>
    <xf numFmtId="4" fontId="13" fillId="4" borderId="10" xfId="0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 applyProtection="1">
      <alignment horizontal="left" vertical="top" wrapText="1"/>
    </xf>
    <xf numFmtId="2" fontId="2" fillId="10" borderId="0" xfId="0" applyNumberFormat="1" applyFont="1" applyFill="1" applyAlignment="1" applyProtection="1">
      <alignment vertical="top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2" fontId="2" fillId="10" borderId="0" xfId="0" applyNumberFormat="1" applyFont="1" applyFill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Protection="1"/>
    <xf numFmtId="2" fontId="2" fillId="5" borderId="0" xfId="0" applyNumberFormat="1" applyFont="1" applyFill="1" applyAlignment="1" applyProtection="1">
      <alignment vertical="top"/>
    </xf>
    <xf numFmtId="0" fontId="18" fillId="0" borderId="3" xfId="0" applyFont="1" applyBorder="1" applyAlignment="1" applyProtection="1">
      <alignment horizontal="left" vertical="top" wrapText="1"/>
    </xf>
    <xf numFmtId="2" fontId="2" fillId="7" borderId="0" xfId="0" applyNumberFormat="1" applyFont="1" applyFill="1" applyAlignment="1" applyProtection="1">
      <alignment vertical="top"/>
    </xf>
    <xf numFmtId="0" fontId="6" fillId="0" borderId="0" xfId="0" applyFont="1" applyAlignment="1" applyProtection="1">
      <alignment vertical="center"/>
    </xf>
    <xf numFmtId="0" fontId="4" fillId="0" borderId="0" xfId="0" applyFont="1" applyProtection="1"/>
    <xf numFmtId="4" fontId="3" fillId="0" borderId="0" xfId="0" applyNumberFormat="1" applyFont="1" applyAlignment="1" applyProtection="1">
      <alignment horizontal="right" vertical="top"/>
    </xf>
    <xf numFmtId="4" fontId="6" fillId="0" borderId="0" xfId="0" applyNumberFormat="1" applyFont="1" applyAlignment="1" applyProtection="1">
      <alignment horizontal="right" vertical="top"/>
    </xf>
    <xf numFmtId="4" fontId="6" fillId="0" borderId="0" xfId="0" applyNumberFormat="1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6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18" fillId="0" borderId="0" xfId="0" applyFont="1" applyAlignment="1" applyProtection="1">
      <alignment vertical="top" wrapText="1"/>
    </xf>
    <xf numFmtId="0" fontId="6" fillId="0" borderId="12" xfId="0" applyFont="1" applyBorder="1" applyProtection="1"/>
    <xf numFmtId="4" fontId="6" fillId="0" borderId="12" xfId="0" applyNumberFormat="1" applyFont="1" applyBorder="1" applyProtection="1"/>
    <xf numFmtId="0" fontId="6" fillId="0" borderId="0" xfId="0" applyFont="1" applyAlignment="1" applyProtection="1">
      <alignment horizontal="right" vertical="top"/>
    </xf>
    <xf numFmtId="0" fontId="6" fillId="0" borderId="0" xfId="0" applyFont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18" fillId="0" borderId="0" xfId="0" applyFont="1" applyProtection="1"/>
    <xf numFmtId="0" fontId="5" fillId="0" borderId="0" xfId="0" applyFont="1" applyAlignment="1" applyProtection="1">
      <alignment wrapText="1"/>
    </xf>
    <xf numFmtId="49" fontId="25" fillId="4" borderId="4" xfId="0" applyNumberFormat="1" applyFont="1" applyFill="1" applyBorder="1" applyAlignment="1" applyProtection="1">
      <alignment horizontal="left" wrapText="1"/>
    </xf>
    <xf numFmtId="49" fontId="25" fillId="4" borderId="5" xfId="0" applyNumberFormat="1" applyFont="1" applyFill="1" applyBorder="1" applyAlignment="1" applyProtection="1">
      <alignment horizontal="left" wrapText="1"/>
    </xf>
    <xf numFmtId="2" fontId="24" fillId="4" borderId="6" xfId="0" applyNumberFormat="1" applyFont="1" applyFill="1" applyBorder="1" applyAlignment="1" applyProtection="1">
      <alignment horizontal="center" wrapText="1"/>
    </xf>
    <xf numFmtId="0" fontId="5" fillId="0" borderId="0" xfId="0" applyFont="1" applyProtection="1"/>
    <xf numFmtId="0" fontId="2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top"/>
    </xf>
    <xf numFmtId="0" fontId="18" fillId="0" borderId="0" xfId="0" applyFont="1" applyAlignment="1" applyProtection="1">
      <alignment horizontal="center" vertical="top" wrapText="1"/>
    </xf>
    <xf numFmtId="49" fontId="18" fillId="0" borderId="3" xfId="0" applyNumberFormat="1" applyFont="1" applyBorder="1" applyAlignment="1" applyProtection="1">
      <alignment vertical="top" wrapText="1"/>
    </xf>
    <xf numFmtId="0" fontId="18" fillId="0" borderId="3" xfId="0" applyFont="1" applyBorder="1" applyAlignment="1" applyProtection="1">
      <alignment horizontal="center" vertical="top" wrapText="1"/>
    </xf>
    <xf numFmtId="4" fontId="23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2" fontId="23" fillId="0" borderId="0" xfId="0" applyNumberFormat="1" applyFont="1" applyAlignment="1" applyProtection="1">
      <alignment horizontal="right" vertical="center"/>
    </xf>
    <xf numFmtId="49" fontId="5" fillId="0" borderId="0" xfId="0" applyNumberFormat="1" applyFont="1" applyAlignment="1" applyProtection="1">
      <alignment vertical="top" wrapText="1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left" vertical="top" wrapText="1"/>
    </xf>
    <xf numFmtId="4" fontId="5" fillId="0" borderId="0" xfId="0" applyNumberFormat="1" applyFont="1" applyAlignment="1" applyProtection="1">
      <alignment horizontal="center" vertical="top" wrapText="1"/>
    </xf>
    <xf numFmtId="0" fontId="5" fillId="10" borderId="0" xfId="0" applyFont="1" applyFill="1" applyProtection="1"/>
    <xf numFmtId="0" fontId="18" fillId="0" borderId="0" xfId="0" applyFont="1" applyAlignment="1" applyProtection="1">
      <alignment horizontal="left" wrapText="1"/>
    </xf>
    <xf numFmtId="2" fontId="2" fillId="0" borderId="0" xfId="0" applyNumberFormat="1" applyFont="1" applyAlignment="1" applyProtection="1">
      <alignment horizontal="center" vertical="top"/>
    </xf>
    <xf numFmtId="0" fontId="28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wrapText="1"/>
    </xf>
    <xf numFmtId="0" fontId="23" fillId="3" borderId="1" xfId="1" applyFont="1" applyFill="1" applyAlignment="1" applyProtection="1">
      <alignment horizontal="center" vertical="center" wrapText="1"/>
    </xf>
    <xf numFmtId="4" fontId="23" fillId="3" borderId="1" xfId="1" applyNumberFormat="1" applyFont="1" applyFill="1" applyAlignment="1" applyProtection="1">
      <alignment horizontal="center" vertical="center" wrapText="1"/>
    </xf>
    <xf numFmtId="2" fontId="2" fillId="3" borderId="0" xfId="0" applyNumberFormat="1" applyFont="1" applyFill="1" applyAlignment="1" applyProtection="1">
      <alignment horizontal="right" vertical="top"/>
    </xf>
    <xf numFmtId="0" fontId="28" fillId="0" borderId="0" xfId="0" applyFont="1" applyAlignment="1" applyProtection="1">
      <alignment horizontal="right" vertical="top"/>
    </xf>
    <xf numFmtId="0" fontId="23" fillId="0" borderId="2" xfId="1" applyFont="1" applyFill="1" applyBorder="1" applyAlignment="1" applyProtection="1">
      <alignment horizontal="center" wrapText="1"/>
    </xf>
    <xf numFmtId="0" fontId="23" fillId="0" borderId="2" xfId="1" applyFont="1" applyFill="1" applyBorder="1" applyAlignment="1" applyProtection="1">
      <alignment horizontal="left" wrapText="1"/>
    </xf>
    <xf numFmtId="2" fontId="2" fillId="0" borderId="0" xfId="0" applyNumberFormat="1" applyFont="1" applyAlignment="1" applyProtection="1">
      <alignment horizontal="right" vertical="top"/>
    </xf>
    <xf numFmtId="0" fontId="30" fillId="0" borderId="0" xfId="0" applyFont="1" applyAlignment="1" applyProtection="1">
      <alignment horizontal="left" vertical="top"/>
    </xf>
    <xf numFmtId="2" fontId="2" fillId="8" borderId="0" xfId="0" applyNumberFormat="1" applyFont="1" applyFill="1" applyAlignment="1" applyProtection="1">
      <alignment horizontal="right" vertical="top"/>
    </xf>
    <xf numFmtId="0" fontId="6" fillId="0" borderId="0" xfId="0" applyFont="1" applyAlignment="1" applyProtection="1">
      <alignment horizontal="left"/>
    </xf>
    <xf numFmtId="4" fontId="28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horizontal="left"/>
    </xf>
    <xf numFmtId="49" fontId="18" fillId="0" borderId="0" xfId="0" applyNumberFormat="1" applyFont="1" applyAlignment="1" applyProtection="1">
      <alignment vertical="top" wrapText="1"/>
    </xf>
    <xf numFmtId="49" fontId="25" fillId="0" borderId="0" xfId="0" applyNumberFormat="1" applyFont="1" applyAlignment="1" applyProtection="1">
      <alignment horizontal="left" wrapText="1"/>
    </xf>
    <xf numFmtId="2" fontId="24" fillId="0" borderId="0" xfId="0" applyNumberFormat="1" applyFont="1" applyAlignment="1" applyProtection="1">
      <alignment horizontal="center" wrapText="1"/>
    </xf>
    <xf numFmtId="2" fontId="2" fillId="7" borderId="0" xfId="0" applyNumberFormat="1" applyFont="1" applyFill="1" applyAlignment="1" applyProtection="1">
      <alignment horizontal="right" vertical="top"/>
    </xf>
    <xf numFmtId="2" fontId="2" fillId="11" borderId="0" xfId="0" applyNumberFormat="1" applyFont="1" applyFill="1" applyAlignment="1" applyProtection="1">
      <alignment horizontal="right" vertical="top"/>
    </xf>
    <xf numFmtId="2" fontId="23" fillId="8" borderId="0" xfId="0" applyNumberFormat="1" applyFont="1" applyFill="1" applyAlignment="1" applyProtection="1">
      <alignment horizontal="right" vertical="top"/>
    </xf>
    <xf numFmtId="0" fontId="9" fillId="4" borderId="8" xfId="0" applyFont="1" applyFill="1" applyBorder="1" applyAlignment="1" applyProtection="1">
      <alignment horizontal="left" vertical="top" wrapText="1"/>
    </xf>
    <xf numFmtId="4" fontId="9" fillId="4" borderId="10" xfId="0" applyNumberFormat="1" applyFont="1" applyFill="1" applyBorder="1" applyAlignment="1" applyProtection="1">
      <alignment horizontal="right" vertical="top" wrapText="1"/>
    </xf>
    <xf numFmtId="2" fontId="5" fillId="3" borderId="0" xfId="0" applyNumberFormat="1" applyFont="1" applyFill="1" applyAlignment="1" applyProtection="1">
      <alignment vertical="center"/>
    </xf>
    <xf numFmtId="2" fontId="5" fillId="0" borderId="0" xfId="0" applyNumberFormat="1" applyFont="1" applyAlignment="1" applyProtection="1">
      <alignment vertical="top"/>
    </xf>
    <xf numFmtId="49" fontId="6" fillId="0" borderId="0" xfId="0" applyNumberFormat="1" applyFont="1" applyAlignment="1" applyProtection="1">
      <alignment vertical="top" wrapText="1"/>
    </xf>
    <xf numFmtId="0" fontId="3" fillId="0" borderId="0" xfId="0" applyFont="1" applyProtection="1"/>
    <xf numFmtId="2" fontId="19" fillId="0" borderId="0" xfId="0" applyNumberFormat="1" applyFont="1" applyAlignment="1" applyProtection="1">
      <alignment horizontal="center" vertical="top" wrapText="1"/>
    </xf>
    <xf numFmtId="2" fontId="14" fillId="0" borderId="0" xfId="0" applyNumberFormat="1" applyFont="1" applyAlignment="1" applyProtection="1">
      <alignment horizontal="center" vertical="top" wrapText="1"/>
    </xf>
    <xf numFmtId="2" fontId="16" fillId="4" borderId="5" xfId="0" applyNumberFormat="1" applyFont="1" applyFill="1" applyBorder="1" applyAlignment="1" applyProtection="1">
      <alignment horizontal="center" wrapText="1"/>
    </xf>
    <xf numFmtId="4" fontId="6" fillId="4" borderId="9" xfId="0" applyNumberFormat="1" applyFont="1" applyFill="1" applyBorder="1" applyAlignment="1" applyProtection="1">
      <alignment horizontal="center" vertical="top" wrapText="1"/>
    </xf>
    <xf numFmtId="4" fontId="13" fillId="4" borderId="9" xfId="0" applyNumberFormat="1" applyFont="1" applyFill="1" applyBorder="1" applyAlignment="1" applyProtection="1">
      <alignment horizontal="right" vertical="top" wrapText="1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1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2" xr16:uid="{00000000-0016-0000-02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7" xr16:uid="{00000000-0016-0000-03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2" connectionId="4" xr16:uid="{00000000-0016-0000-0400-000004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3" xr16:uid="{00000000-0016-0000-0400-000003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8" xr16:uid="{00000000-0016-0000-05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5" xr16:uid="{00000000-0016-0000-0600-000006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6" xr16:uid="{00000000-0016-0000-0700-000007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C00000"/>
    <pageSetUpPr fitToPage="1"/>
  </sheetPr>
  <dimension ref="B6:I44"/>
  <sheetViews>
    <sheetView tabSelected="1" view="pageBreakPreview" zoomScaleNormal="85" zoomScaleSheetLayoutView="100" zoomScalePageLayoutView="120" workbookViewId="0">
      <selection sqref="A1:XFD1048576"/>
    </sheetView>
  </sheetViews>
  <sheetFormatPr defaultRowHeight="16.5" x14ac:dyDescent="0.3"/>
  <cols>
    <col min="1" max="1" width="2.85546875" style="49" customWidth="1"/>
    <col min="2" max="2" width="10.42578125" style="49" customWidth="1"/>
    <col min="3" max="4" width="9.140625" style="49"/>
    <col min="5" max="5" width="8.28515625" style="49" customWidth="1"/>
    <col min="6" max="6" width="9.5703125" style="49" customWidth="1"/>
    <col min="7" max="7" width="3.28515625" style="49" customWidth="1"/>
    <col min="8" max="8" width="19.85546875" style="49" customWidth="1"/>
    <col min="9" max="9" width="7.28515625" style="49" customWidth="1"/>
    <col min="10" max="10" width="12.7109375" style="49" customWidth="1"/>
    <col min="11" max="262" width="9.140625" style="49"/>
    <col min="263" max="263" width="7.42578125" style="49" customWidth="1"/>
    <col min="264" max="264" width="20.42578125" style="49" customWidth="1"/>
    <col min="265" max="265" width="17.140625" style="49" customWidth="1"/>
    <col min="266" max="266" width="12.7109375" style="49" customWidth="1"/>
    <col min="267" max="518" width="9.140625" style="49"/>
    <col min="519" max="519" width="7.42578125" style="49" customWidth="1"/>
    <col min="520" max="520" width="20.42578125" style="49" customWidth="1"/>
    <col min="521" max="521" width="17.140625" style="49" customWidth="1"/>
    <col min="522" max="522" width="12.7109375" style="49" customWidth="1"/>
    <col min="523" max="774" width="9.140625" style="49"/>
    <col min="775" max="775" width="7.42578125" style="49" customWidth="1"/>
    <col min="776" max="776" width="20.42578125" style="49" customWidth="1"/>
    <col min="777" max="777" width="17.140625" style="49" customWidth="1"/>
    <col min="778" max="778" width="12.7109375" style="49" customWidth="1"/>
    <col min="779" max="1030" width="9.140625" style="49"/>
    <col min="1031" max="1031" width="7.42578125" style="49" customWidth="1"/>
    <col min="1032" max="1032" width="20.42578125" style="49" customWidth="1"/>
    <col min="1033" max="1033" width="17.140625" style="49" customWidth="1"/>
    <col min="1034" max="1034" width="12.7109375" style="49" customWidth="1"/>
    <col min="1035" max="1286" width="9.140625" style="49"/>
    <col min="1287" max="1287" width="7.42578125" style="49" customWidth="1"/>
    <col min="1288" max="1288" width="20.42578125" style="49" customWidth="1"/>
    <col min="1289" max="1289" width="17.140625" style="49" customWidth="1"/>
    <col min="1290" max="1290" width="12.7109375" style="49" customWidth="1"/>
    <col min="1291" max="1542" width="9.140625" style="49"/>
    <col min="1543" max="1543" width="7.42578125" style="49" customWidth="1"/>
    <col min="1544" max="1544" width="20.42578125" style="49" customWidth="1"/>
    <col min="1545" max="1545" width="17.140625" style="49" customWidth="1"/>
    <col min="1546" max="1546" width="12.7109375" style="49" customWidth="1"/>
    <col min="1547" max="1798" width="9.140625" style="49"/>
    <col min="1799" max="1799" width="7.42578125" style="49" customWidth="1"/>
    <col min="1800" max="1800" width="20.42578125" style="49" customWidth="1"/>
    <col min="1801" max="1801" width="17.140625" style="49" customWidth="1"/>
    <col min="1802" max="1802" width="12.7109375" style="49" customWidth="1"/>
    <col min="1803" max="2054" width="9.140625" style="49"/>
    <col min="2055" max="2055" width="7.42578125" style="49" customWidth="1"/>
    <col min="2056" max="2056" width="20.42578125" style="49" customWidth="1"/>
    <col min="2057" max="2057" width="17.140625" style="49" customWidth="1"/>
    <col min="2058" max="2058" width="12.7109375" style="49" customWidth="1"/>
    <col min="2059" max="2310" width="9.140625" style="49"/>
    <col min="2311" max="2311" width="7.42578125" style="49" customWidth="1"/>
    <col min="2312" max="2312" width="20.42578125" style="49" customWidth="1"/>
    <col min="2313" max="2313" width="17.140625" style="49" customWidth="1"/>
    <col min="2314" max="2314" width="12.7109375" style="49" customWidth="1"/>
    <col min="2315" max="2566" width="9.140625" style="49"/>
    <col min="2567" max="2567" width="7.42578125" style="49" customWidth="1"/>
    <col min="2568" max="2568" width="20.42578125" style="49" customWidth="1"/>
    <col min="2569" max="2569" width="17.140625" style="49" customWidth="1"/>
    <col min="2570" max="2570" width="12.7109375" style="49" customWidth="1"/>
    <col min="2571" max="2822" width="9.140625" style="49"/>
    <col min="2823" max="2823" width="7.42578125" style="49" customWidth="1"/>
    <col min="2824" max="2824" width="20.42578125" style="49" customWidth="1"/>
    <col min="2825" max="2825" width="17.140625" style="49" customWidth="1"/>
    <col min="2826" max="2826" width="12.7109375" style="49" customWidth="1"/>
    <col min="2827" max="3078" width="9.140625" style="49"/>
    <col min="3079" max="3079" width="7.42578125" style="49" customWidth="1"/>
    <col min="3080" max="3080" width="20.42578125" style="49" customWidth="1"/>
    <col min="3081" max="3081" width="17.140625" style="49" customWidth="1"/>
    <col min="3082" max="3082" width="12.7109375" style="49" customWidth="1"/>
    <col min="3083" max="3334" width="9.140625" style="49"/>
    <col min="3335" max="3335" width="7.42578125" style="49" customWidth="1"/>
    <col min="3336" max="3336" width="20.42578125" style="49" customWidth="1"/>
    <col min="3337" max="3337" width="17.140625" style="49" customWidth="1"/>
    <col min="3338" max="3338" width="12.7109375" style="49" customWidth="1"/>
    <col min="3339" max="3590" width="9.140625" style="49"/>
    <col min="3591" max="3591" width="7.42578125" style="49" customWidth="1"/>
    <col min="3592" max="3592" width="20.42578125" style="49" customWidth="1"/>
    <col min="3593" max="3593" width="17.140625" style="49" customWidth="1"/>
    <col min="3594" max="3594" width="12.7109375" style="49" customWidth="1"/>
    <col min="3595" max="3846" width="9.140625" style="49"/>
    <col min="3847" max="3847" width="7.42578125" style="49" customWidth="1"/>
    <col min="3848" max="3848" width="20.42578125" style="49" customWidth="1"/>
    <col min="3849" max="3849" width="17.140625" style="49" customWidth="1"/>
    <col min="3850" max="3850" width="12.7109375" style="49" customWidth="1"/>
    <col min="3851" max="4102" width="9.140625" style="49"/>
    <col min="4103" max="4103" width="7.42578125" style="49" customWidth="1"/>
    <col min="4104" max="4104" width="20.42578125" style="49" customWidth="1"/>
    <col min="4105" max="4105" width="17.140625" style="49" customWidth="1"/>
    <col min="4106" max="4106" width="12.7109375" style="49" customWidth="1"/>
    <col min="4107" max="4358" width="9.140625" style="49"/>
    <col min="4359" max="4359" width="7.42578125" style="49" customWidth="1"/>
    <col min="4360" max="4360" width="20.42578125" style="49" customWidth="1"/>
    <col min="4361" max="4361" width="17.140625" style="49" customWidth="1"/>
    <col min="4362" max="4362" width="12.7109375" style="49" customWidth="1"/>
    <col min="4363" max="4614" width="9.140625" style="49"/>
    <col min="4615" max="4615" width="7.42578125" style="49" customWidth="1"/>
    <col min="4616" max="4616" width="20.42578125" style="49" customWidth="1"/>
    <col min="4617" max="4617" width="17.140625" style="49" customWidth="1"/>
    <col min="4618" max="4618" width="12.7109375" style="49" customWidth="1"/>
    <col min="4619" max="4870" width="9.140625" style="49"/>
    <col min="4871" max="4871" width="7.42578125" style="49" customWidth="1"/>
    <col min="4872" max="4872" width="20.42578125" style="49" customWidth="1"/>
    <col min="4873" max="4873" width="17.140625" style="49" customWidth="1"/>
    <col min="4874" max="4874" width="12.7109375" style="49" customWidth="1"/>
    <col min="4875" max="5126" width="9.140625" style="49"/>
    <col min="5127" max="5127" width="7.42578125" style="49" customWidth="1"/>
    <col min="5128" max="5128" width="20.42578125" style="49" customWidth="1"/>
    <col min="5129" max="5129" width="17.140625" style="49" customWidth="1"/>
    <col min="5130" max="5130" width="12.7109375" style="49" customWidth="1"/>
    <col min="5131" max="5382" width="9.140625" style="49"/>
    <col min="5383" max="5383" width="7.42578125" style="49" customWidth="1"/>
    <col min="5384" max="5384" width="20.42578125" style="49" customWidth="1"/>
    <col min="5385" max="5385" width="17.140625" style="49" customWidth="1"/>
    <col min="5386" max="5386" width="12.7109375" style="49" customWidth="1"/>
    <col min="5387" max="5638" width="9.140625" style="49"/>
    <col min="5639" max="5639" width="7.42578125" style="49" customWidth="1"/>
    <col min="5640" max="5640" width="20.42578125" style="49" customWidth="1"/>
    <col min="5641" max="5641" width="17.140625" style="49" customWidth="1"/>
    <col min="5642" max="5642" width="12.7109375" style="49" customWidth="1"/>
    <col min="5643" max="5894" width="9.140625" style="49"/>
    <col min="5895" max="5895" width="7.42578125" style="49" customWidth="1"/>
    <col min="5896" max="5896" width="20.42578125" style="49" customWidth="1"/>
    <col min="5897" max="5897" width="17.140625" style="49" customWidth="1"/>
    <col min="5898" max="5898" width="12.7109375" style="49" customWidth="1"/>
    <col min="5899" max="6150" width="9.140625" style="49"/>
    <col min="6151" max="6151" width="7.42578125" style="49" customWidth="1"/>
    <col min="6152" max="6152" width="20.42578125" style="49" customWidth="1"/>
    <col min="6153" max="6153" width="17.140625" style="49" customWidth="1"/>
    <col min="6154" max="6154" width="12.7109375" style="49" customWidth="1"/>
    <col min="6155" max="6406" width="9.140625" style="49"/>
    <col min="6407" max="6407" width="7.42578125" style="49" customWidth="1"/>
    <col min="6408" max="6408" width="20.42578125" style="49" customWidth="1"/>
    <col min="6409" max="6409" width="17.140625" style="49" customWidth="1"/>
    <col min="6410" max="6410" width="12.7109375" style="49" customWidth="1"/>
    <col min="6411" max="6662" width="9.140625" style="49"/>
    <col min="6663" max="6663" width="7.42578125" style="49" customWidth="1"/>
    <col min="6664" max="6664" width="20.42578125" style="49" customWidth="1"/>
    <col min="6665" max="6665" width="17.140625" style="49" customWidth="1"/>
    <col min="6666" max="6666" width="12.7109375" style="49" customWidth="1"/>
    <col min="6667" max="6918" width="9.140625" style="49"/>
    <col min="6919" max="6919" width="7.42578125" style="49" customWidth="1"/>
    <col min="6920" max="6920" width="20.42578125" style="49" customWidth="1"/>
    <col min="6921" max="6921" width="17.140625" style="49" customWidth="1"/>
    <col min="6922" max="6922" width="12.7109375" style="49" customWidth="1"/>
    <col min="6923" max="7174" width="9.140625" style="49"/>
    <col min="7175" max="7175" width="7.42578125" style="49" customWidth="1"/>
    <col min="7176" max="7176" width="20.42578125" style="49" customWidth="1"/>
    <col min="7177" max="7177" width="17.140625" style="49" customWidth="1"/>
    <col min="7178" max="7178" width="12.7109375" style="49" customWidth="1"/>
    <col min="7179" max="7430" width="9.140625" style="49"/>
    <col min="7431" max="7431" width="7.42578125" style="49" customWidth="1"/>
    <col min="7432" max="7432" width="20.42578125" style="49" customWidth="1"/>
    <col min="7433" max="7433" width="17.140625" style="49" customWidth="1"/>
    <col min="7434" max="7434" width="12.7109375" style="49" customWidth="1"/>
    <col min="7435" max="7686" width="9.140625" style="49"/>
    <col min="7687" max="7687" width="7.42578125" style="49" customWidth="1"/>
    <col min="7688" max="7688" width="20.42578125" style="49" customWidth="1"/>
    <col min="7689" max="7689" width="17.140625" style="49" customWidth="1"/>
    <col min="7690" max="7690" width="12.7109375" style="49" customWidth="1"/>
    <col min="7691" max="7942" width="9.140625" style="49"/>
    <col min="7943" max="7943" width="7.42578125" style="49" customWidth="1"/>
    <col min="7944" max="7944" width="20.42578125" style="49" customWidth="1"/>
    <col min="7945" max="7945" width="17.140625" style="49" customWidth="1"/>
    <col min="7946" max="7946" width="12.7109375" style="49" customWidth="1"/>
    <col min="7947" max="8198" width="9.140625" style="49"/>
    <col min="8199" max="8199" width="7.42578125" style="49" customWidth="1"/>
    <col min="8200" max="8200" width="20.42578125" style="49" customWidth="1"/>
    <col min="8201" max="8201" width="17.140625" style="49" customWidth="1"/>
    <col min="8202" max="8202" width="12.7109375" style="49" customWidth="1"/>
    <col min="8203" max="8454" width="9.140625" style="49"/>
    <col min="8455" max="8455" width="7.42578125" style="49" customWidth="1"/>
    <col min="8456" max="8456" width="20.42578125" style="49" customWidth="1"/>
    <col min="8457" max="8457" width="17.140625" style="49" customWidth="1"/>
    <col min="8458" max="8458" width="12.7109375" style="49" customWidth="1"/>
    <col min="8459" max="8710" width="9.140625" style="49"/>
    <col min="8711" max="8711" width="7.42578125" style="49" customWidth="1"/>
    <col min="8712" max="8712" width="20.42578125" style="49" customWidth="1"/>
    <col min="8713" max="8713" width="17.140625" style="49" customWidth="1"/>
    <col min="8714" max="8714" width="12.7109375" style="49" customWidth="1"/>
    <col min="8715" max="8966" width="9.140625" style="49"/>
    <col min="8967" max="8967" width="7.42578125" style="49" customWidth="1"/>
    <col min="8968" max="8968" width="20.42578125" style="49" customWidth="1"/>
    <col min="8969" max="8969" width="17.140625" style="49" customWidth="1"/>
    <col min="8970" max="8970" width="12.7109375" style="49" customWidth="1"/>
    <col min="8971" max="9222" width="9.140625" style="49"/>
    <col min="9223" max="9223" width="7.42578125" style="49" customWidth="1"/>
    <col min="9224" max="9224" width="20.42578125" style="49" customWidth="1"/>
    <col min="9225" max="9225" width="17.140625" style="49" customWidth="1"/>
    <col min="9226" max="9226" width="12.7109375" style="49" customWidth="1"/>
    <col min="9227" max="9478" width="9.140625" style="49"/>
    <col min="9479" max="9479" width="7.42578125" style="49" customWidth="1"/>
    <col min="9480" max="9480" width="20.42578125" style="49" customWidth="1"/>
    <col min="9481" max="9481" width="17.140625" style="49" customWidth="1"/>
    <col min="9482" max="9482" width="12.7109375" style="49" customWidth="1"/>
    <col min="9483" max="9734" width="9.140625" style="49"/>
    <col min="9735" max="9735" width="7.42578125" style="49" customWidth="1"/>
    <col min="9736" max="9736" width="20.42578125" style="49" customWidth="1"/>
    <col min="9737" max="9737" width="17.140625" style="49" customWidth="1"/>
    <col min="9738" max="9738" width="12.7109375" style="49" customWidth="1"/>
    <col min="9739" max="9990" width="9.140625" style="49"/>
    <col min="9991" max="9991" width="7.42578125" style="49" customWidth="1"/>
    <col min="9992" max="9992" width="20.42578125" style="49" customWidth="1"/>
    <col min="9993" max="9993" width="17.140625" style="49" customWidth="1"/>
    <col min="9994" max="9994" width="12.7109375" style="49" customWidth="1"/>
    <col min="9995" max="10246" width="9.140625" style="49"/>
    <col min="10247" max="10247" width="7.42578125" style="49" customWidth="1"/>
    <col min="10248" max="10248" width="20.42578125" style="49" customWidth="1"/>
    <col min="10249" max="10249" width="17.140625" style="49" customWidth="1"/>
    <col min="10250" max="10250" width="12.7109375" style="49" customWidth="1"/>
    <col min="10251" max="10502" width="9.140625" style="49"/>
    <col min="10503" max="10503" width="7.42578125" style="49" customWidth="1"/>
    <col min="10504" max="10504" width="20.42578125" style="49" customWidth="1"/>
    <col min="10505" max="10505" width="17.140625" style="49" customWidth="1"/>
    <col min="10506" max="10506" width="12.7109375" style="49" customWidth="1"/>
    <col min="10507" max="10758" width="9.140625" style="49"/>
    <col min="10759" max="10759" width="7.42578125" style="49" customWidth="1"/>
    <col min="10760" max="10760" width="20.42578125" style="49" customWidth="1"/>
    <col min="10761" max="10761" width="17.140625" style="49" customWidth="1"/>
    <col min="10762" max="10762" width="12.7109375" style="49" customWidth="1"/>
    <col min="10763" max="11014" width="9.140625" style="49"/>
    <col min="11015" max="11015" width="7.42578125" style="49" customWidth="1"/>
    <col min="11016" max="11016" width="20.42578125" style="49" customWidth="1"/>
    <col min="11017" max="11017" width="17.140625" style="49" customWidth="1"/>
    <col min="11018" max="11018" width="12.7109375" style="49" customWidth="1"/>
    <col min="11019" max="11270" width="9.140625" style="49"/>
    <col min="11271" max="11271" width="7.42578125" style="49" customWidth="1"/>
    <col min="11272" max="11272" width="20.42578125" style="49" customWidth="1"/>
    <col min="11273" max="11273" width="17.140625" style="49" customWidth="1"/>
    <col min="11274" max="11274" width="12.7109375" style="49" customWidth="1"/>
    <col min="11275" max="11526" width="9.140625" style="49"/>
    <col min="11527" max="11527" width="7.42578125" style="49" customWidth="1"/>
    <col min="11528" max="11528" width="20.42578125" style="49" customWidth="1"/>
    <col min="11529" max="11529" width="17.140625" style="49" customWidth="1"/>
    <col min="11530" max="11530" width="12.7109375" style="49" customWidth="1"/>
    <col min="11531" max="11782" width="9.140625" style="49"/>
    <col min="11783" max="11783" width="7.42578125" style="49" customWidth="1"/>
    <col min="11784" max="11784" width="20.42578125" style="49" customWidth="1"/>
    <col min="11785" max="11785" width="17.140625" style="49" customWidth="1"/>
    <col min="11786" max="11786" width="12.7109375" style="49" customWidth="1"/>
    <col min="11787" max="12038" width="9.140625" style="49"/>
    <col min="12039" max="12039" width="7.42578125" style="49" customWidth="1"/>
    <col min="12040" max="12040" width="20.42578125" style="49" customWidth="1"/>
    <col min="12041" max="12041" width="17.140625" style="49" customWidth="1"/>
    <col min="12042" max="12042" width="12.7109375" style="49" customWidth="1"/>
    <col min="12043" max="12294" width="9.140625" style="49"/>
    <col min="12295" max="12295" width="7.42578125" style="49" customWidth="1"/>
    <col min="12296" max="12296" width="20.42578125" style="49" customWidth="1"/>
    <col min="12297" max="12297" width="17.140625" style="49" customWidth="1"/>
    <col min="12298" max="12298" width="12.7109375" style="49" customWidth="1"/>
    <col min="12299" max="12550" width="9.140625" style="49"/>
    <col min="12551" max="12551" width="7.42578125" style="49" customWidth="1"/>
    <col min="12552" max="12552" width="20.42578125" style="49" customWidth="1"/>
    <col min="12553" max="12553" width="17.140625" style="49" customWidth="1"/>
    <col min="12554" max="12554" width="12.7109375" style="49" customWidth="1"/>
    <col min="12555" max="12806" width="9.140625" style="49"/>
    <col min="12807" max="12807" width="7.42578125" style="49" customWidth="1"/>
    <col min="12808" max="12808" width="20.42578125" style="49" customWidth="1"/>
    <col min="12809" max="12809" width="17.140625" style="49" customWidth="1"/>
    <col min="12810" max="12810" width="12.7109375" style="49" customWidth="1"/>
    <col min="12811" max="13062" width="9.140625" style="49"/>
    <col min="13063" max="13063" width="7.42578125" style="49" customWidth="1"/>
    <col min="13064" max="13064" width="20.42578125" style="49" customWidth="1"/>
    <col min="13065" max="13065" width="17.140625" style="49" customWidth="1"/>
    <col min="13066" max="13066" width="12.7109375" style="49" customWidth="1"/>
    <col min="13067" max="13318" width="9.140625" style="49"/>
    <col min="13319" max="13319" width="7.42578125" style="49" customWidth="1"/>
    <col min="13320" max="13320" width="20.42578125" style="49" customWidth="1"/>
    <col min="13321" max="13321" width="17.140625" style="49" customWidth="1"/>
    <col min="13322" max="13322" width="12.7109375" style="49" customWidth="1"/>
    <col min="13323" max="13574" width="9.140625" style="49"/>
    <col min="13575" max="13575" width="7.42578125" style="49" customWidth="1"/>
    <col min="13576" max="13576" width="20.42578125" style="49" customWidth="1"/>
    <col min="13577" max="13577" width="17.140625" style="49" customWidth="1"/>
    <col min="13578" max="13578" width="12.7109375" style="49" customWidth="1"/>
    <col min="13579" max="13830" width="9.140625" style="49"/>
    <col min="13831" max="13831" width="7.42578125" style="49" customWidth="1"/>
    <col min="13832" max="13832" width="20.42578125" style="49" customWidth="1"/>
    <col min="13833" max="13833" width="17.140625" style="49" customWidth="1"/>
    <col min="13834" max="13834" width="12.7109375" style="49" customWidth="1"/>
    <col min="13835" max="14086" width="9.140625" style="49"/>
    <col min="14087" max="14087" width="7.42578125" style="49" customWidth="1"/>
    <col min="14088" max="14088" width="20.42578125" style="49" customWidth="1"/>
    <col min="14089" max="14089" width="17.140625" style="49" customWidth="1"/>
    <col min="14090" max="14090" width="12.7109375" style="49" customWidth="1"/>
    <col min="14091" max="14342" width="9.140625" style="49"/>
    <col min="14343" max="14343" width="7.42578125" style="49" customWidth="1"/>
    <col min="14344" max="14344" width="20.42578125" style="49" customWidth="1"/>
    <col min="14345" max="14345" width="17.140625" style="49" customWidth="1"/>
    <col min="14346" max="14346" width="12.7109375" style="49" customWidth="1"/>
    <col min="14347" max="14598" width="9.140625" style="49"/>
    <col min="14599" max="14599" width="7.42578125" style="49" customWidth="1"/>
    <col min="14600" max="14600" width="20.42578125" style="49" customWidth="1"/>
    <col min="14601" max="14601" width="17.140625" style="49" customWidth="1"/>
    <col min="14602" max="14602" width="12.7109375" style="49" customWidth="1"/>
    <col min="14603" max="14854" width="9.140625" style="49"/>
    <col min="14855" max="14855" width="7.42578125" style="49" customWidth="1"/>
    <col min="14856" max="14856" width="20.42578125" style="49" customWidth="1"/>
    <col min="14857" max="14857" width="17.140625" style="49" customWidth="1"/>
    <col min="14858" max="14858" width="12.7109375" style="49" customWidth="1"/>
    <col min="14859" max="15110" width="9.140625" style="49"/>
    <col min="15111" max="15111" width="7.42578125" style="49" customWidth="1"/>
    <col min="15112" max="15112" width="20.42578125" style="49" customWidth="1"/>
    <col min="15113" max="15113" width="17.140625" style="49" customWidth="1"/>
    <col min="15114" max="15114" width="12.7109375" style="49" customWidth="1"/>
    <col min="15115" max="15366" width="9.140625" style="49"/>
    <col min="15367" max="15367" width="7.42578125" style="49" customWidth="1"/>
    <col min="15368" max="15368" width="20.42578125" style="49" customWidth="1"/>
    <col min="15369" max="15369" width="17.140625" style="49" customWidth="1"/>
    <col min="15370" max="15370" width="12.7109375" style="49" customWidth="1"/>
    <col min="15371" max="15622" width="9.140625" style="49"/>
    <col min="15623" max="15623" width="7.42578125" style="49" customWidth="1"/>
    <col min="15624" max="15624" width="20.42578125" style="49" customWidth="1"/>
    <col min="15625" max="15625" width="17.140625" style="49" customWidth="1"/>
    <col min="15626" max="15626" width="12.7109375" style="49" customWidth="1"/>
    <col min="15627" max="15878" width="9.140625" style="49"/>
    <col min="15879" max="15879" width="7.42578125" style="49" customWidth="1"/>
    <col min="15880" max="15880" width="20.42578125" style="49" customWidth="1"/>
    <col min="15881" max="15881" width="17.140625" style="49" customWidth="1"/>
    <col min="15882" max="15882" width="12.7109375" style="49" customWidth="1"/>
    <col min="15883" max="16134" width="9.140625" style="49"/>
    <col min="16135" max="16135" width="7.42578125" style="49" customWidth="1"/>
    <col min="16136" max="16136" width="20.42578125" style="49" customWidth="1"/>
    <col min="16137" max="16137" width="17.140625" style="49" customWidth="1"/>
    <col min="16138" max="16138" width="12.7109375" style="49" customWidth="1"/>
    <col min="16139" max="16384" width="9.140625" style="49"/>
  </cols>
  <sheetData>
    <row r="6" spans="3:9" x14ac:dyDescent="0.3">
      <c r="C6" s="48" t="s">
        <v>91</v>
      </c>
      <c r="E6" s="50" t="s">
        <v>146</v>
      </c>
      <c r="F6" s="50"/>
      <c r="G6" s="50"/>
      <c r="H6" s="50"/>
    </row>
    <row r="8" spans="3:9" ht="55.5" customHeight="1" x14ac:dyDescent="0.3">
      <c r="C8" s="51" t="s">
        <v>89</v>
      </c>
      <c r="D8" s="52"/>
      <c r="E8" s="53" t="s">
        <v>147</v>
      </c>
      <c r="F8" s="53"/>
      <c r="G8" s="53"/>
      <c r="H8" s="53"/>
      <c r="I8" s="52"/>
    </row>
    <row r="10" spans="3:9" ht="16.5" customHeight="1" x14ac:dyDescent="0.3">
      <c r="C10" s="48" t="s">
        <v>90</v>
      </c>
      <c r="E10" s="54" t="s">
        <v>163</v>
      </c>
      <c r="F10" s="54"/>
      <c r="G10" s="54"/>
      <c r="H10" s="54"/>
    </row>
    <row r="11" spans="3:9" x14ac:dyDescent="0.3">
      <c r="E11" s="54"/>
      <c r="F11" s="54"/>
      <c r="G11" s="54"/>
      <c r="H11" s="54"/>
    </row>
    <row r="13" spans="3:9" x14ac:dyDescent="0.3">
      <c r="C13" s="55" t="s">
        <v>23</v>
      </c>
    </row>
    <row r="17" spans="3:8" x14ac:dyDescent="0.3">
      <c r="C17" s="56" t="s">
        <v>80</v>
      </c>
      <c r="D17" s="57"/>
      <c r="E17" s="57"/>
      <c r="F17" s="57"/>
      <c r="G17" s="57"/>
      <c r="H17" s="58">
        <f>'1. PREDDELA'!G26</f>
        <v>0</v>
      </c>
    </row>
    <row r="18" spans="3:8" x14ac:dyDescent="0.3">
      <c r="H18" s="59"/>
    </row>
    <row r="19" spans="3:8" x14ac:dyDescent="0.3">
      <c r="C19" s="56" t="s">
        <v>81</v>
      </c>
      <c r="D19" s="57"/>
      <c r="E19" s="57"/>
      <c r="F19" s="57"/>
      <c r="G19" s="57"/>
      <c r="H19" s="58">
        <f>'2. ZEMELJSKA DELA'!G35</f>
        <v>0</v>
      </c>
    </row>
    <row r="20" spans="3:8" x14ac:dyDescent="0.3">
      <c r="H20" s="59"/>
    </row>
    <row r="21" spans="3:8" x14ac:dyDescent="0.3">
      <c r="C21" s="56" t="s">
        <v>82</v>
      </c>
      <c r="D21" s="57"/>
      <c r="E21" s="57"/>
      <c r="F21" s="57"/>
      <c r="G21" s="57"/>
      <c r="H21" s="58">
        <f>'3. VOZIŠČNE KONSTRUKCIJE'!G7</f>
        <v>0</v>
      </c>
    </row>
    <row r="22" spans="3:8" x14ac:dyDescent="0.3">
      <c r="H22" s="59"/>
    </row>
    <row r="23" spans="3:8" x14ac:dyDescent="0.3">
      <c r="C23" s="56" t="s">
        <v>115</v>
      </c>
      <c r="D23" s="57"/>
      <c r="E23" s="57"/>
      <c r="F23" s="57"/>
      <c r="G23" s="57"/>
      <c r="H23" s="58">
        <f>'4. KANALIZACIJSKA DELA'!G30</f>
        <v>0</v>
      </c>
    </row>
    <row r="24" spans="3:8" x14ac:dyDescent="0.3">
      <c r="H24" s="59"/>
    </row>
    <row r="25" spans="3:8" x14ac:dyDescent="0.3">
      <c r="C25" s="56" t="s">
        <v>83</v>
      </c>
      <c r="D25" s="57"/>
      <c r="E25" s="57"/>
      <c r="F25" s="57"/>
      <c r="G25" s="57"/>
      <c r="H25" s="58">
        <f>'5. GRADBENA IN OBRTNIŠKA DELA'!G6</f>
        <v>0</v>
      </c>
    </row>
    <row r="26" spans="3:8" x14ac:dyDescent="0.3">
      <c r="H26" s="59"/>
    </row>
    <row r="27" spans="3:8" x14ac:dyDescent="0.3">
      <c r="C27" s="56" t="s">
        <v>84</v>
      </c>
      <c r="D27" s="57"/>
      <c r="E27" s="57"/>
      <c r="F27" s="57"/>
      <c r="G27" s="57"/>
      <c r="H27" s="58">
        <f>'6. OPREMA CEST'!G6</f>
        <v>0</v>
      </c>
    </row>
    <row r="28" spans="3:8" x14ac:dyDescent="0.3">
      <c r="H28" s="59"/>
    </row>
    <row r="29" spans="3:8" x14ac:dyDescent="0.3">
      <c r="C29" s="56" t="s">
        <v>85</v>
      </c>
      <c r="D29" s="57"/>
      <c r="E29" s="57"/>
      <c r="F29" s="57"/>
      <c r="G29" s="57"/>
      <c r="H29" s="58">
        <f>'7. TUJE STORITVE'!G21</f>
        <v>0</v>
      </c>
    </row>
    <row r="30" spans="3:8" x14ac:dyDescent="0.3">
      <c r="H30" s="59"/>
    </row>
    <row r="31" spans="3:8" x14ac:dyDescent="0.3">
      <c r="C31" s="56" t="s">
        <v>141</v>
      </c>
      <c r="D31" s="57"/>
      <c r="E31" s="57"/>
      <c r="F31" s="57"/>
      <c r="G31" s="57"/>
      <c r="H31" s="58">
        <f>SUM(H17:H29)*0.1</f>
        <v>0</v>
      </c>
    </row>
    <row r="34" spans="2:8" x14ac:dyDescent="0.3">
      <c r="F34" s="60" t="s">
        <v>24</v>
      </c>
      <c r="H34" s="59">
        <f>SUM(H17:H32)</f>
        <v>0</v>
      </c>
    </row>
    <row r="35" spans="2:8" x14ac:dyDescent="0.3">
      <c r="F35" s="60"/>
      <c r="H35" s="59"/>
    </row>
    <row r="36" spans="2:8" x14ac:dyDescent="0.3">
      <c r="F36" s="60" t="s">
        <v>86</v>
      </c>
      <c r="H36" s="59">
        <f>0.22*H34</f>
        <v>0</v>
      </c>
    </row>
    <row r="37" spans="2:8" x14ac:dyDescent="0.3">
      <c r="H37" s="59"/>
    </row>
    <row r="38" spans="2:8" x14ac:dyDescent="0.3">
      <c r="H38" s="61"/>
    </row>
    <row r="39" spans="2:8" x14ac:dyDescent="0.3">
      <c r="C39" s="62" t="s">
        <v>25</v>
      </c>
      <c r="D39" s="57"/>
      <c r="E39" s="57"/>
      <c r="F39" s="57"/>
      <c r="G39" s="57"/>
      <c r="H39" s="63">
        <f>H34+H36</f>
        <v>0</v>
      </c>
    </row>
    <row r="44" spans="2:8" ht="17.25" hidden="1" thickBot="1" x14ac:dyDescent="0.35">
      <c r="B44" s="64" t="s">
        <v>26</v>
      </c>
      <c r="C44" s="64"/>
      <c r="D44" s="64"/>
      <c r="E44" s="64"/>
      <c r="F44" s="65">
        <v>1</v>
      </c>
    </row>
  </sheetData>
  <sheetProtection algorithmName="SHA-512" hashValue="E/kky2TULprXdVN1x8DNeOCMNlyY2sA3Wcef8M1MSaO8kl9rszsXZinlIrhaEJXO6V58oVve42HI0PjX7GwM9g==" saltValue="QUlfm7q9NKZOtf7uVrjW+w==" spinCount="100000" sheet="1" objects="1" scenarios="1"/>
  <mergeCells count="4">
    <mergeCell ref="B44:E44"/>
    <mergeCell ref="E6:H6"/>
    <mergeCell ref="E8:H8"/>
    <mergeCell ref="E10:H11"/>
  </mergeCells>
  <pageMargins left="0.7" right="0.7" top="0.75" bottom="0.75" header="0.3" footer="0.3"/>
  <pageSetup paperSize="9" fitToHeight="0" orientation="portrait" r:id="rId1"/>
  <headerFooter>
    <oddHeader>&amp;L&amp;"Braggadocio,Regular"&amp;18KP&amp;11rojekt&amp;18L&amp;"-,Regular"&amp;11   d.o.o.                                                                                                                  
Tbilisijska 61, 1000 Ljubljana&amp;C&amp;A</oddHeader>
    <oddFooter>&amp;L&amp;F&amp;RStran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C000"/>
    <pageSetUpPr fitToPage="1"/>
  </sheetPr>
  <dimension ref="A1:N28"/>
  <sheetViews>
    <sheetView view="pageBreakPreview" zoomScaleNormal="115" zoomScaleSheetLayoutView="100" zoomScalePageLayoutView="40" workbookViewId="0">
      <pane ySplit="3" topLeftCell="A10" activePane="bottomLeft" state="frozen"/>
      <selection pane="bottomLeft" sqref="A1:XFD1048576"/>
    </sheetView>
  </sheetViews>
  <sheetFormatPr defaultColWidth="9.140625" defaultRowHeight="12.75" x14ac:dyDescent="0.2"/>
  <cols>
    <col min="1" max="1" width="2.140625" style="77" customWidth="1"/>
    <col min="2" max="2" width="6.140625" style="67" customWidth="1"/>
    <col min="3" max="3" width="5.42578125" style="68" customWidth="1"/>
    <col min="4" max="4" width="45.42578125" style="69" customWidth="1"/>
    <col min="5" max="5" width="9.140625" style="70"/>
    <col min="6" max="6" width="9.140625" style="70" customWidth="1"/>
    <col min="7" max="7" width="16.42578125" style="71" customWidth="1"/>
    <col min="8" max="8" width="3.42578125" style="72" hidden="1" customWidth="1"/>
    <col min="9" max="9" width="7.7109375" style="78" hidden="1" customWidth="1"/>
    <col min="10" max="10" width="21" style="79" hidden="1" customWidth="1"/>
    <col min="11" max="11" width="22.5703125" style="76" hidden="1" customWidth="1"/>
    <col min="12" max="12" width="12.5703125" style="76" customWidth="1"/>
    <col min="13" max="13" width="11.28515625" style="72" customWidth="1"/>
    <col min="14" max="16384" width="9.140625" style="72"/>
  </cols>
  <sheetData>
    <row r="1" spans="1:14" x14ac:dyDescent="0.2">
      <c r="A1" s="66"/>
      <c r="I1" s="73" t="s">
        <v>94</v>
      </c>
      <c r="J1" s="74" t="s">
        <v>92</v>
      </c>
      <c r="K1" s="75" t="s">
        <v>100</v>
      </c>
    </row>
    <row r="2" spans="1:14" ht="24.95" customHeight="1" x14ac:dyDescent="0.2">
      <c r="B2" s="11" t="s">
        <v>17</v>
      </c>
      <c r="C2" s="11" t="s">
        <v>22</v>
      </c>
      <c r="D2" s="11" t="s">
        <v>18</v>
      </c>
      <c r="E2" s="11" t="s">
        <v>19</v>
      </c>
      <c r="F2" s="11" t="s">
        <v>20</v>
      </c>
      <c r="G2" s="12" t="s">
        <v>21</v>
      </c>
    </row>
    <row r="3" spans="1:14" x14ac:dyDescent="0.2">
      <c r="B3" s="13"/>
      <c r="C3" s="13"/>
      <c r="D3" s="14"/>
      <c r="E3" s="37"/>
      <c r="F3" s="37"/>
      <c r="G3" s="15"/>
      <c r="K3" s="80"/>
    </row>
    <row r="4" spans="1:14" ht="15.75" x14ac:dyDescent="0.2">
      <c r="B4" s="81" t="s">
        <v>0</v>
      </c>
      <c r="C4" s="81"/>
      <c r="D4" s="81"/>
      <c r="E4" s="82"/>
      <c r="F4" s="82"/>
      <c r="G4" s="81"/>
    </row>
    <row r="5" spans="1:14" ht="12.75" customHeight="1" x14ac:dyDescent="0.2">
      <c r="B5" s="83"/>
      <c r="C5" s="83"/>
      <c r="D5" s="83"/>
      <c r="E5" s="84" t="str">
        <f>IF(SUM(E8:E11)=0,0,"")</f>
        <v/>
      </c>
      <c r="F5" s="84"/>
      <c r="G5" s="85"/>
    </row>
    <row r="6" spans="1:14" ht="21.2" customHeight="1" x14ac:dyDescent="0.3">
      <c r="B6" s="86" t="s">
        <v>12</v>
      </c>
      <c r="C6" s="87"/>
      <c r="D6" s="87"/>
      <c r="E6" s="88" t="str">
        <f>IF(SUM(E8:E11)=0,0,"")</f>
        <v/>
      </c>
      <c r="F6" s="88"/>
      <c r="G6" s="89"/>
    </row>
    <row r="7" spans="1:14" x14ac:dyDescent="0.2">
      <c r="E7" s="84" t="str">
        <f>IF(SUM(E8:E11)=0,0,"")</f>
        <v/>
      </c>
      <c r="F7" s="84"/>
      <c r="G7" s="85"/>
    </row>
    <row r="8" spans="1:14" ht="38.25" x14ac:dyDescent="0.2">
      <c r="B8" s="90" t="s">
        <v>2</v>
      </c>
      <c r="C8" s="91" t="s">
        <v>1</v>
      </c>
      <c r="D8" s="92" t="s">
        <v>148</v>
      </c>
      <c r="E8" s="93">
        <v>6</v>
      </c>
      <c r="F8" s="41"/>
      <c r="G8" s="94" t="str">
        <f>IF(F8="","",E8*F8)</f>
        <v/>
      </c>
      <c r="I8" s="95">
        <v>30</v>
      </c>
      <c r="J8" s="75"/>
      <c r="K8" s="67"/>
      <c r="L8" s="67"/>
      <c r="M8" s="67"/>
      <c r="N8" s="76"/>
    </row>
    <row r="9" spans="1:14" ht="38.25" x14ac:dyDescent="0.2">
      <c r="B9" s="90" t="s">
        <v>107</v>
      </c>
      <c r="C9" s="91" t="s">
        <v>9</v>
      </c>
      <c r="D9" s="92" t="s">
        <v>127</v>
      </c>
      <c r="E9" s="94">
        <v>63.5</v>
      </c>
      <c r="F9" s="42"/>
      <c r="G9" s="94" t="str">
        <f>IF(F9="","",E9*F9)</f>
        <v/>
      </c>
      <c r="I9" s="95">
        <v>0.75</v>
      </c>
      <c r="J9" s="75"/>
      <c r="K9" s="67"/>
      <c r="L9" s="67"/>
      <c r="M9" s="67"/>
      <c r="N9" s="76"/>
    </row>
    <row r="10" spans="1:14" ht="51" x14ac:dyDescent="0.2">
      <c r="B10" s="90" t="s">
        <v>108</v>
      </c>
      <c r="C10" s="91" t="s">
        <v>1</v>
      </c>
      <c r="D10" s="92" t="s">
        <v>128</v>
      </c>
      <c r="E10" s="94">
        <v>11</v>
      </c>
      <c r="F10" s="42"/>
      <c r="G10" s="94" t="str">
        <f>IF(F10="","",E10*F10)</f>
        <v/>
      </c>
      <c r="I10" s="95">
        <v>4.26</v>
      </c>
      <c r="J10" s="75"/>
      <c r="K10" s="67"/>
      <c r="L10" s="67"/>
      <c r="M10" s="67"/>
    </row>
    <row r="11" spans="1:14" ht="38.25" x14ac:dyDescent="0.2">
      <c r="B11" s="90" t="s">
        <v>109</v>
      </c>
      <c r="C11" s="91" t="s">
        <v>1</v>
      </c>
      <c r="D11" s="92" t="s">
        <v>129</v>
      </c>
      <c r="E11" s="94">
        <v>2</v>
      </c>
      <c r="F11" s="42"/>
      <c r="G11" s="94" t="str">
        <f>IF(F11="","",E11*F11)</f>
        <v/>
      </c>
      <c r="I11" s="95">
        <v>60</v>
      </c>
      <c r="J11" s="75"/>
      <c r="K11" s="67"/>
      <c r="L11" s="67"/>
    </row>
    <row r="12" spans="1:14" x14ac:dyDescent="0.2">
      <c r="E12" s="96"/>
      <c r="G12" s="97"/>
    </row>
    <row r="13" spans="1:14" ht="21.2" customHeight="1" x14ac:dyDescent="0.3">
      <c r="B13" s="86" t="s">
        <v>13</v>
      </c>
      <c r="C13" s="87"/>
      <c r="D13" s="87"/>
      <c r="E13" s="88"/>
      <c r="F13" s="88"/>
      <c r="G13" s="89"/>
    </row>
    <row r="14" spans="1:14" ht="21.2" customHeight="1" x14ac:dyDescent="0.25">
      <c r="B14" s="98" t="s">
        <v>14</v>
      </c>
      <c r="C14" s="98"/>
      <c r="D14" s="98"/>
      <c r="E14" s="99" t="str">
        <f>IF(SUM(E16:E19)=0,0,"")</f>
        <v/>
      </c>
      <c r="F14" s="99"/>
      <c r="G14" s="100"/>
      <c r="L14" s="72"/>
    </row>
    <row r="15" spans="1:14" x14ac:dyDescent="0.2">
      <c r="E15" s="84" t="str">
        <f>IF(SUM(E16:E19)=0,0,"")</f>
        <v/>
      </c>
      <c r="F15" s="84"/>
      <c r="G15" s="85"/>
      <c r="L15" s="72"/>
    </row>
    <row r="16" spans="1:14" ht="38.25" x14ac:dyDescent="0.2">
      <c r="B16" s="90" t="s">
        <v>5</v>
      </c>
      <c r="C16" s="91" t="s">
        <v>4</v>
      </c>
      <c r="D16" s="92" t="s">
        <v>27</v>
      </c>
      <c r="E16" s="94">
        <v>30</v>
      </c>
      <c r="F16" s="42"/>
      <c r="G16" s="94" t="str">
        <f>IF(F16="","",E16*F16)</f>
        <v/>
      </c>
      <c r="I16" s="101">
        <v>17</v>
      </c>
      <c r="J16" s="75"/>
      <c r="K16" s="72"/>
      <c r="L16" s="72"/>
    </row>
    <row r="17" spans="2:12" ht="38.25" x14ac:dyDescent="0.2">
      <c r="B17" s="90" t="s">
        <v>6</v>
      </c>
      <c r="C17" s="91" t="s">
        <v>1</v>
      </c>
      <c r="D17" s="92" t="s">
        <v>131</v>
      </c>
      <c r="E17" s="93">
        <v>2</v>
      </c>
      <c r="F17" s="42"/>
      <c r="G17" s="94" t="str">
        <f>IF(F17="","",E17*F17)</f>
        <v/>
      </c>
      <c r="I17" s="102">
        <v>50</v>
      </c>
      <c r="K17" s="77"/>
      <c r="L17" s="72"/>
    </row>
    <row r="18" spans="2:12" ht="38.25" x14ac:dyDescent="0.2">
      <c r="B18" s="90" t="s">
        <v>7</v>
      </c>
      <c r="C18" s="91" t="s">
        <v>1</v>
      </c>
      <c r="D18" s="92" t="s">
        <v>132</v>
      </c>
      <c r="E18" s="94">
        <v>2</v>
      </c>
      <c r="F18" s="42"/>
      <c r="G18" s="94" t="str">
        <f>IF(F18="","",E18*F18)</f>
        <v/>
      </c>
      <c r="I18" s="101">
        <v>60</v>
      </c>
      <c r="K18" s="72"/>
      <c r="L18" s="72"/>
    </row>
    <row r="19" spans="2:12" ht="25.5" x14ac:dyDescent="0.2">
      <c r="B19" s="90" t="s">
        <v>8</v>
      </c>
      <c r="C19" s="91" t="s">
        <v>3</v>
      </c>
      <c r="D19" s="92" t="s">
        <v>162</v>
      </c>
      <c r="E19" s="94">
        <v>15</v>
      </c>
      <c r="F19" s="42"/>
      <c r="G19" s="94" t="str">
        <f>IF(F19="","",E19*F19)</f>
        <v/>
      </c>
      <c r="I19" s="101">
        <v>1</v>
      </c>
      <c r="J19" s="75">
        <v>0</v>
      </c>
      <c r="K19" s="72"/>
      <c r="L19" s="72"/>
    </row>
    <row r="20" spans="2:12" x14ac:dyDescent="0.2">
      <c r="E20" s="96"/>
      <c r="F20" s="96"/>
      <c r="G20" s="97"/>
    </row>
    <row r="21" spans="2:12" ht="21.2" customHeight="1" x14ac:dyDescent="0.3">
      <c r="B21" s="86" t="s">
        <v>15</v>
      </c>
      <c r="C21" s="87"/>
      <c r="D21" s="87"/>
      <c r="E21" s="88"/>
      <c r="F21" s="88"/>
      <c r="G21" s="89"/>
    </row>
    <row r="22" spans="2:12" ht="21.2" customHeight="1" x14ac:dyDescent="0.25">
      <c r="B22" s="103" t="s">
        <v>16</v>
      </c>
      <c r="C22" s="103"/>
      <c r="D22" s="103"/>
      <c r="E22" s="104" t="str">
        <f>IF(SUM(E24:E24)=0,0,"")</f>
        <v/>
      </c>
      <c r="F22" s="105"/>
      <c r="G22" s="105"/>
      <c r="I22" s="106"/>
      <c r="J22" s="75"/>
      <c r="K22" s="72"/>
    </row>
    <row r="23" spans="2:12" x14ac:dyDescent="0.2">
      <c r="E23" s="84" t="str">
        <f>IF(SUM(E24:E24)=0,0,"")</f>
        <v/>
      </c>
      <c r="F23" s="85"/>
      <c r="G23" s="85"/>
      <c r="I23" s="106"/>
      <c r="J23" s="75"/>
      <c r="K23" s="72"/>
    </row>
    <row r="24" spans="2:12" ht="76.5" x14ac:dyDescent="0.2">
      <c r="B24" s="90" t="s">
        <v>11</v>
      </c>
      <c r="C24" s="91"/>
      <c r="D24" s="92" t="s">
        <v>130</v>
      </c>
      <c r="E24" s="93">
        <v>1</v>
      </c>
      <c r="F24" s="42"/>
      <c r="G24" s="94" t="str">
        <f>IF(F24="","",E24*F24)</f>
        <v/>
      </c>
      <c r="I24" s="107">
        <v>1500</v>
      </c>
      <c r="J24" s="75"/>
      <c r="K24" s="67"/>
    </row>
    <row r="25" spans="2:12" ht="13.5" thickBot="1" x14ac:dyDescent="0.25"/>
    <row r="26" spans="2:12" ht="16.5" thickBot="1" x14ac:dyDescent="0.25">
      <c r="D26" s="108" t="s">
        <v>28</v>
      </c>
      <c r="E26" s="109"/>
      <c r="F26" s="110"/>
      <c r="G26" s="111">
        <f>SUM(G8:G24)</f>
        <v>0</v>
      </c>
    </row>
    <row r="28" spans="2:12" x14ac:dyDescent="0.2">
      <c r="D28" s="112"/>
    </row>
  </sheetData>
  <sheetProtection algorithmName="SHA-512" hashValue="heLc8qBIhh0Al+a9fB52au9u5kQJ3nvYs/rDZUHlbrkgtgHaROFX9wyQUUqYtrL8IDhpuznlhQctXJqRz6YCiA==" saltValue="lGflHs4LcMS0N9HpwE/2xQ==" spinCount="100000" sheet="1" objects="1" scenarios="1"/>
  <dataConsolidate/>
  <mergeCells count="6">
    <mergeCell ref="B4:G4"/>
    <mergeCell ref="B6:D6"/>
    <mergeCell ref="B13:D13"/>
    <mergeCell ref="B14:D14"/>
    <mergeCell ref="B21:D21"/>
    <mergeCell ref="B22:D22"/>
  </mergeCells>
  <pageMargins left="0.7" right="0.7" top="0.75" bottom="0.75" header="0.3" footer="0.3"/>
  <pageSetup paperSize="9" scale="93" fitToHeight="0" orientation="portrait" r:id="rId1"/>
  <headerFooter>
    <oddHeader>&amp;L&amp;"Braggadocio,Regular"&amp;18KP&amp;11rojekt&amp;18L&amp;"-,Regular"&amp;11   d.o.o.                                                                                                                  
Tbilisijska 61, 1000 Ljubljana&amp;C&amp;10&amp;A</oddHeader>
    <oddFooter>&amp;CStran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FFFF00"/>
    <pageSetUpPr fitToPage="1"/>
  </sheetPr>
  <dimension ref="A1:R35"/>
  <sheetViews>
    <sheetView view="pageBreakPreview" zoomScaleNormal="130" zoomScaleSheetLayoutView="100" zoomScalePageLayoutView="120" workbookViewId="0">
      <pane ySplit="2" topLeftCell="A3" activePane="bottomLeft" state="frozen"/>
      <selection pane="bottomLeft" activeCell="E8" sqref="E8:F8"/>
    </sheetView>
  </sheetViews>
  <sheetFormatPr defaultColWidth="9.140625" defaultRowHeight="12.75" x14ac:dyDescent="0.2"/>
  <cols>
    <col min="1" max="1" width="2.140625" style="77" customWidth="1"/>
    <col min="2" max="2" width="6.28515625" style="67" customWidth="1"/>
    <col min="3" max="3" width="6.42578125" style="68" customWidth="1"/>
    <col min="4" max="4" width="45.42578125" style="69" customWidth="1"/>
    <col min="5" max="5" width="9.140625" style="70"/>
    <col min="6" max="6" width="9.140625" style="70" customWidth="1"/>
    <col min="7" max="7" width="19.140625" style="71" customWidth="1"/>
    <col min="8" max="8" width="4" style="72" hidden="1" customWidth="1"/>
    <col min="9" max="9" width="8.7109375" style="113" hidden="1" customWidth="1"/>
    <col min="10" max="10" width="13.42578125" style="114" hidden="1" customWidth="1"/>
    <col min="11" max="11" width="43.5703125" style="117" hidden="1" customWidth="1"/>
    <col min="12" max="12" width="31.140625" style="76" hidden="1" customWidth="1"/>
    <col min="13" max="16" width="0" style="72" hidden="1" customWidth="1"/>
    <col min="17" max="17" width="9.140625" style="72"/>
    <col min="18" max="18" width="84.28515625" style="72" customWidth="1"/>
    <col min="19" max="16384" width="9.140625" style="72"/>
  </cols>
  <sheetData>
    <row r="1" spans="1:14" x14ac:dyDescent="0.2">
      <c r="A1" s="66"/>
      <c r="I1" s="113" t="s">
        <v>94</v>
      </c>
      <c r="J1" s="114" t="s">
        <v>101</v>
      </c>
      <c r="K1" s="115" t="s">
        <v>100</v>
      </c>
    </row>
    <row r="2" spans="1:14" ht="24.95" customHeight="1" x14ac:dyDescent="0.2">
      <c r="B2" s="11" t="s">
        <v>17</v>
      </c>
      <c r="C2" s="11" t="s">
        <v>22</v>
      </c>
      <c r="D2" s="11" t="s">
        <v>18</v>
      </c>
      <c r="E2" s="11" t="s">
        <v>19</v>
      </c>
      <c r="F2" s="11" t="s">
        <v>20</v>
      </c>
      <c r="G2" s="12" t="s">
        <v>21</v>
      </c>
      <c r="I2" s="116"/>
    </row>
    <row r="3" spans="1:14" x14ac:dyDescent="0.2">
      <c r="B3" s="13"/>
      <c r="C3" s="13"/>
      <c r="D3" s="14"/>
      <c r="E3" s="37"/>
      <c r="F3" s="37"/>
      <c r="G3" s="15"/>
    </row>
    <row r="4" spans="1:14" ht="15.75" x14ac:dyDescent="0.2">
      <c r="B4" s="81" t="s">
        <v>29</v>
      </c>
      <c r="C4" s="81"/>
      <c r="D4" s="81"/>
      <c r="E4" s="82"/>
      <c r="F4" s="82"/>
      <c r="G4" s="81"/>
      <c r="M4" s="72" t="s">
        <v>133</v>
      </c>
      <c r="N4" s="118">
        <f>(286.71*0.49)*1.1</f>
        <v>154.53669000000002</v>
      </c>
    </row>
    <row r="5" spans="1:14" ht="12.75" customHeight="1" x14ac:dyDescent="0.2">
      <c r="B5" s="83"/>
      <c r="C5" s="83"/>
      <c r="D5" s="83"/>
      <c r="E5" s="84" t="str">
        <f>IF(SUM(E8:E13)=0,0,"")</f>
        <v/>
      </c>
      <c r="F5" s="84"/>
      <c r="G5" s="85"/>
      <c r="M5" s="72" t="s">
        <v>142</v>
      </c>
      <c r="N5" s="72">
        <f>(4*4)*1.15</f>
        <v>18.399999999999999</v>
      </c>
    </row>
    <row r="6" spans="1:14" ht="21.2" customHeight="1" x14ac:dyDescent="0.3">
      <c r="B6" s="86" t="s">
        <v>45</v>
      </c>
      <c r="C6" s="87"/>
      <c r="D6" s="87"/>
      <c r="E6" s="88" t="str">
        <f>IF(SUM(E8:E13)=0,0,"")</f>
        <v/>
      </c>
      <c r="F6" s="88"/>
      <c r="G6" s="89"/>
      <c r="M6" s="72" t="s">
        <v>144</v>
      </c>
      <c r="N6" s="72">
        <v>0</v>
      </c>
    </row>
    <row r="7" spans="1:14" x14ac:dyDescent="0.2">
      <c r="E7" s="84" t="str">
        <f>IF(SUM(E8:E13)=0,0,"")</f>
        <v/>
      </c>
      <c r="F7" s="84"/>
      <c r="G7" s="85"/>
      <c r="M7" s="72" t="s">
        <v>143</v>
      </c>
      <c r="N7" s="118">
        <f>N4+N5+N6</f>
        <v>172.93669000000003</v>
      </c>
    </row>
    <row r="8" spans="1:14" ht="51" x14ac:dyDescent="0.2">
      <c r="B8" s="90" t="s">
        <v>30</v>
      </c>
      <c r="C8" s="91" t="s">
        <v>10</v>
      </c>
      <c r="D8" s="92" t="s">
        <v>155</v>
      </c>
      <c r="E8" s="93">
        <f>30*0.2*1.1*0.5</f>
        <v>3.3000000000000003</v>
      </c>
      <c r="F8" s="41"/>
      <c r="G8" s="94" t="str">
        <f>IF(F8="","",E8*F8)</f>
        <v/>
      </c>
      <c r="I8" s="113">
        <v>5.28</v>
      </c>
      <c r="J8" s="79"/>
      <c r="K8" s="69"/>
    </row>
    <row r="9" spans="1:14" ht="63.75" x14ac:dyDescent="0.2">
      <c r="B9" s="90" t="s">
        <v>32</v>
      </c>
      <c r="C9" s="91" t="s">
        <v>10</v>
      </c>
      <c r="D9" s="92" t="s">
        <v>151</v>
      </c>
      <c r="E9" s="94">
        <f>N7*0.05</f>
        <v>8.6468345000000024</v>
      </c>
      <c r="F9" s="42"/>
      <c r="G9" s="94" t="str">
        <f>IF(F9="","",E9*F9)</f>
        <v/>
      </c>
      <c r="I9" s="119">
        <v>37.18</v>
      </c>
      <c r="J9" s="79"/>
      <c r="K9" s="72"/>
      <c r="L9" s="72"/>
    </row>
    <row r="10" spans="1:14" ht="63.75" x14ac:dyDescent="0.2">
      <c r="B10" s="90" t="s">
        <v>33</v>
      </c>
      <c r="C10" s="91" t="s">
        <v>10</v>
      </c>
      <c r="D10" s="92" t="s">
        <v>154</v>
      </c>
      <c r="E10" s="93">
        <f>N7*0.45</f>
        <v>77.821510500000016</v>
      </c>
      <c r="F10" s="41"/>
      <c r="G10" s="94" t="str">
        <f>IF(F10="","",E10*F10)</f>
        <v/>
      </c>
      <c r="I10" s="113">
        <v>8.8000000000000007</v>
      </c>
      <c r="J10" s="79"/>
      <c r="K10" s="77"/>
    </row>
    <row r="11" spans="1:14" ht="63.75" x14ac:dyDescent="0.2">
      <c r="B11" s="90" t="s">
        <v>34</v>
      </c>
      <c r="C11" s="91" t="s">
        <v>10</v>
      </c>
      <c r="D11" s="92" t="s">
        <v>152</v>
      </c>
      <c r="E11" s="94">
        <f>N7*0.05</f>
        <v>8.6468345000000024</v>
      </c>
      <c r="F11" s="42"/>
      <c r="G11" s="94" t="str">
        <f>IF(F11="","",E11*F11)</f>
        <v/>
      </c>
      <c r="I11" s="113">
        <v>53.9</v>
      </c>
      <c r="J11" s="79"/>
      <c r="K11" s="72"/>
      <c r="L11" s="72"/>
    </row>
    <row r="12" spans="1:14" ht="63.75" x14ac:dyDescent="0.2">
      <c r="B12" s="90" t="s">
        <v>35</v>
      </c>
      <c r="C12" s="91" t="s">
        <v>10</v>
      </c>
      <c r="D12" s="92" t="s">
        <v>153</v>
      </c>
      <c r="E12" s="94">
        <f>N7*0.45</f>
        <v>77.821510500000016</v>
      </c>
      <c r="F12" s="42"/>
      <c r="G12" s="94" t="str">
        <f>IF(F12="","",E12*F12)</f>
        <v/>
      </c>
      <c r="I12" s="113">
        <v>11.33</v>
      </c>
      <c r="J12" s="79"/>
      <c r="K12" s="72"/>
      <c r="L12" s="72"/>
    </row>
    <row r="13" spans="1:14" ht="38.25" x14ac:dyDescent="0.2">
      <c r="B13" s="90" t="s">
        <v>36</v>
      </c>
      <c r="C13" s="91" t="s">
        <v>3</v>
      </c>
      <c r="D13" s="92" t="s">
        <v>106</v>
      </c>
      <c r="E13" s="93">
        <v>40</v>
      </c>
      <c r="F13" s="42"/>
      <c r="G13" s="94" t="str">
        <f>IF(F13="","",E13*F13)</f>
        <v/>
      </c>
      <c r="I13" s="101">
        <v>16</v>
      </c>
      <c r="J13" s="79"/>
      <c r="K13" s="67"/>
      <c r="L13" s="72"/>
    </row>
    <row r="14" spans="1:14" x14ac:dyDescent="0.2">
      <c r="E14" s="84" t="str">
        <f>IF(SUM(E17:E17)=0,0,"")</f>
        <v/>
      </c>
      <c r="F14" s="84"/>
      <c r="G14" s="85"/>
    </row>
    <row r="15" spans="1:14" ht="21.2" customHeight="1" x14ac:dyDescent="0.3">
      <c r="B15" s="86" t="s">
        <v>31</v>
      </c>
      <c r="C15" s="87"/>
      <c r="D15" s="87"/>
      <c r="E15" s="88" t="str">
        <f>IF(SUM(E17:E17)=0,0,"")</f>
        <v/>
      </c>
      <c r="F15" s="88"/>
      <c r="G15" s="89"/>
    </row>
    <row r="16" spans="1:14" x14ac:dyDescent="0.2">
      <c r="E16" s="84" t="str">
        <f>IF(SUM(E17:E17)=0,0,"")</f>
        <v/>
      </c>
      <c r="F16" s="84"/>
      <c r="G16" s="85"/>
    </row>
    <row r="17" spans="1:18" ht="25.5" x14ac:dyDescent="0.2">
      <c r="B17" s="90" t="s">
        <v>37</v>
      </c>
      <c r="C17" s="91" t="s">
        <v>4</v>
      </c>
      <c r="D17" s="120" t="s">
        <v>44</v>
      </c>
      <c r="E17" s="93">
        <f>29*1+0.82*34.5</f>
        <v>57.29</v>
      </c>
      <c r="F17" s="42"/>
      <c r="G17" s="94" t="str">
        <f>IF(F17="","",E17*F17)</f>
        <v/>
      </c>
      <c r="I17" s="121">
        <v>2</v>
      </c>
      <c r="J17" s="79"/>
      <c r="K17" s="72"/>
      <c r="L17" s="72"/>
    </row>
    <row r="18" spans="1:18" x14ac:dyDescent="0.2">
      <c r="E18" s="84"/>
      <c r="F18" s="84"/>
      <c r="G18" s="85"/>
      <c r="K18" s="122"/>
    </row>
    <row r="19" spans="1:18" ht="21.2" customHeight="1" x14ac:dyDescent="0.3">
      <c r="B19" s="86" t="s">
        <v>46</v>
      </c>
      <c r="C19" s="87"/>
      <c r="D19" s="87"/>
      <c r="E19" s="88"/>
      <c r="F19" s="88"/>
      <c r="G19" s="89"/>
    </row>
    <row r="20" spans="1:18" x14ac:dyDescent="0.2">
      <c r="E20" s="84"/>
      <c r="F20" s="84"/>
      <c r="G20" s="85"/>
    </row>
    <row r="21" spans="1:18" ht="63.75" x14ac:dyDescent="0.2">
      <c r="B21" s="90" t="s">
        <v>110</v>
      </c>
      <c r="C21" s="91" t="s">
        <v>10</v>
      </c>
      <c r="D21" s="92" t="s">
        <v>150</v>
      </c>
      <c r="E21" s="93">
        <f>18.44*1.1*0.49</f>
        <v>9.9391600000000011</v>
      </c>
      <c r="F21" s="42"/>
      <c r="G21" s="94" t="str">
        <f>IF(F21="","",E21*F21)</f>
        <v/>
      </c>
      <c r="H21" s="123"/>
      <c r="I21" s="101">
        <v>15.11</v>
      </c>
      <c r="J21" s="79"/>
      <c r="K21" s="67"/>
      <c r="L21" s="67"/>
    </row>
    <row r="22" spans="1:18" ht="63.75" x14ac:dyDescent="0.2">
      <c r="B22" s="90" t="s">
        <v>111</v>
      </c>
      <c r="C22" s="91" t="s">
        <v>10</v>
      </c>
      <c r="D22" s="92" t="s">
        <v>149</v>
      </c>
      <c r="E22" s="93">
        <f>70.2*1.1*0.49</f>
        <v>37.837800000000009</v>
      </c>
      <c r="F22" s="42"/>
      <c r="G22" s="94" t="str">
        <f>IF(F22="","",E22*F22)</f>
        <v/>
      </c>
      <c r="H22" s="123"/>
      <c r="I22" s="101">
        <v>14.02</v>
      </c>
      <c r="J22" s="79"/>
      <c r="K22" s="67"/>
      <c r="L22" s="67"/>
    </row>
    <row r="23" spans="1:18" ht="191.25" x14ac:dyDescent="0.2">
      <c r="B23" s="90" t="s">
        <v>112</v>
      </c>
      <c r="C23" s="91" t="s">
        <v>10</v>
      </c>
      <c r="D23" s="92" t="s">
        <v>145</v>
      </c>
      <c r="E23" s="93">
        <f>N7-E22-E21-131.5*1*0.4-63.5*0.25</f>
        <v>56.684730000000002</v>
      </c>
      <c r="F23" s="42"/>
      <c r="G23" s="94" t="str">
        <f>IF(F23="","",E23*F23)</f>
        <v/>
      </c>
      <c r="H23" s="123"/>
      <c r="I23" s="101">
        <v>18.7</v>
      </c>
      <c r="J23" s="124"/>
      <c r="K23" s="67"/>
      <c r="L23" s="125"/>
      <c r="M23" s="126"/>
      <c r="N23" s="126"/>
      <c r="O23" s="126"/>
      <c r="P23" s="127"/>
    </row>
    <row r="24" spans="1:18" x14ac:dyDescent="0.2">
      <c r="E24" s="84" t="str">
        <f>IF(SUM(E27:E28)=0,0,"")</f>
        <v/>
      </c>
      <c r="F24" s="84"/>
      <c r="G24" s="85"/>
    </row>
    <row r="25" spans="1:18" ht="21.2" customHeight="1" x14ac:dyDescent="0.3">
      <c r="B25" s="86" t="s">
        <v>47</v>
      </c>
      <c r="C25" s="87"/>
      <c r="D25" s="87"/>
      <c r="E25" s="88" t="str">
        <f>IF(SUM(E27:E28)=0,0,"")</f>
        <v/>
      </c>
      <c r="F25" s="88"/>
      <c r="G25" s="89"/>
      <c r="N25" s="128" t="s">
        <v>102</v>
      </c>
      <c r="O25" s="129"/>
      <c r="P25" s="130"/>
      <c r="R25" s="131"/>
    </row>
    <row r="26" spans="1:18" x14ac:dyDescent="0.2">
      <c r="E26" s="84" t="str">
        <f>IF(SUM(E27:E28)=0,0,"")</f>
        <v/>
      </c>
      <c r="F26" s="84"/>
      <c r="G26" s="85"/>
      <c r="N26" s="132" t="s">
        <v>103</v>
      </c>
      <c r="O26" s="133">
        <f>E8</f>
        <v>3.3000000000000003</v>
      </c>
      <c r="P26" s="132" t="s">
        <v>10</v>
      </c>
    </row>
    <row r="27" spans="1:18" ht="38.25" x14ac:dyDescent="0.2">
      <c r="B27" s="90" t="s">
        <v>38</v>
      </c>
      <c r="C27" s="91" t="s">
        <v>4</v>
      </c>
      <c r="D27" s="92" t="s">
        <v>125</v>
      </c>
      <c r="E27" s="93">
        <v>30</v>
      </c>
      <c r="F27" s="42"/>
      <c r="G27" s="94" t="str">
        <f>IF(F27="","",E27*F27)</f>
        <v/>
      </c>
      <c r="I27" s="113">
        <v>5.8</v>
      </c>
      <c r="K27" s="69"/>
      <c r="L27" s="134"/>
      <c r="N27" s="132" t="s">
        <v>104</v>
      </c>
      <c r="O27" s="133" t="e">
        <f>#REF!+#REF!+#REF!+#REF!+'1. PREDDELA'!#REF!</f>
        <v>#REF!</v>
      </c>
      <c r="P27" s="132" t="s">
        <v>10</v>
      </c>
    </row>
    <row r="28" spans="1:18" ht="25.5" x14ac:dyDescent="0.2">
      <c r="B28" s="90" t="s">
        <v>39</v>
      </c>
      <c r="C28" s="91" t="s">
        <v>4</v>
      </c>
      <c r="D28" s="92" t="s">
        <v>95</v>
      </c>
      <c r="E28" s="93">
        <v>30</v>
      </c>
      <c r="F28" s="42"/>
      <c r="G28" s="94" t="str">
        <f>IF(F28="","",E28*F28)</f>
        <v/>
      </c>
      <c r="I28" s="113">
        <v>1.5</v>
      </c>
      <c r="K28" s="135"/>
      <c r="N28" s="132" t="s">
        <v>105</v>
      </c>
      <c r="O28" s="133" t="e">
        <f>'1. PREDDELA'!#REF!</f>
        <v>#REF!</v>
      </c>
      <c r="P28" s="132" t="s">
        <v>10</v>
      </c>
      <c r="Q28" s="136"/>
      <c r="R28" s="137"/>
    </row>
    <row r="29" spans="1:18" x14ac:dyDescent="0.2">
      <c r="E29" s="84"/>
      <c r="F29" s="84"/>
      <c r="G29" s="85"/>
      <c r="N29" s="138"/>
    </row>
    <row r="30" spans="1:18" s="143" customFormat="1" ht="21.2" customHeight="1" x14ac:dyDescent="0.3">
      <c r="A30" s="139"/>
      <c r="B30" s="140" t="s">
        <v>48</v>
      </c>
      <c r="C30" s="141"/>
      <c r="D30" s="141"/>
      <c r="E30" s="88"/>
      <c r="F30" s="88"/>
      <c r="G30" s="142"/>
      <c r="I30" s="113"/>
      <c r="J30" s="144"/>
      <c r="K30" s="145"/>
      <c r="L30" s="146"/>
      <c r="Q30" s="138"/>
    </row>
    <row r="31" spans="1:18" s="143" customFormat="1" x14ac:dyDescent="0.2">
      <c r="A31" s="139"/>
      <c r="B31" s="131"/>
      <c r="C31" s="147"/>
      <c r="D31" s="112"/>
      <c r="E31" s="84"/>
      <c r="F31" s="84"/>
      <c r="G31" s="84"/>
      <c r="I31" s="113"/>
      <c r="J31" s="144"/>
      <c r="K31" s="145"/>
      <c r="L31" s="146"/>
    </row>
    <row r="32" spans="1:18" s="143" customFormat="1" ht="25.5" x14ac:dyDescent="0.2">
      <c r="A32" s="139"/>
      <c r="B32" s="148" t="s">
        <v>41</v>
      </c>
      <c r="C32" s="149" t="s">
        <v>40</v>
      </c>
      <c r="D32" s="120" t="s">
        <v>96</v>
      </c>
      <c r="E32" s="93">
        <f>E33</f>
        <v>369.43704900000006</v>
      </c>
      <c r="F32" s="41"/>
      <c r="G32" s="93" t="str">
        <f>IF(F32="","",E32*F32)</f>
        <v/>
      </c>
      <c r="I32" s="113">
        <v>3.5</v>
      </c>
      <c r="J32" s="150"/>
      <c r="K32" s="151"/>
      <c r="L32" s="146"/>
      <c r="R32" s="131"/>
    </row>
    <row r="33" spans="1:12" s="143" customFormat="1" ht="38.25" x14ac:dyDescent="0.2">
      <c r="A33" s="139"/>
      <c r="B33" s="148" t="s">
        <v>42</v>
      </c>
      <c r="C33" s="149" t="s">
        <v>40</v>
      </c>
      <c r="D33" s="120" t="s">
        <v>88</v>
      </c>
      <c r="E33" s="93">
        <f>(E8)*1.9+(E9+E10+E11+E12)*2.1</f>
        <v>369.43704900000006</v>
      </c>
      <c r="F33" s="41"/>
      <c r="G33" s="93" t="str">
        <f>IF(F33="","",E33*F33)</f>
        <v/>
      </c>
      <c r="H33" s="138"/>
      <c r="I33" s="113">
        <v>3.5</v>
      </c>
      <c r="J33" s="152"/>
      <c r="K33" s="151"/>
    </row>
    <row r="34" spans="1:12" s="143" customFormat="1" ht="13.5" thickBot="1" x14ac:dyDescent="0.25">
      <c r="A34" s="139"/>
      <c r="B34" s="153"/>
      <c r="C34" s="154"/>
      <c r="D34" s="155"/>
      <c r="E34" s="156"/>
      <c r="F34" s="70"/>
      <c r="G34" s="156"/>
      <c r="I34" s="157"/>
      <c r="J34" s="144"/>
      <c r="K34" s="145"/>
      <c r="L34" s="146"/>
    </row>
    <row r="35" spans="1:12" ht="16.5" thickBot="1" x14ac:dyDescent="0.25">
      <c r="D35" s="108" t="s">
        <v>43</v>
      </c>
      <c r="E35" s="109"/>
      <c r="F35" s="110"/>
      <c r="G35" s="111">
        <f>SUM(G8:G33)</f>
        <v>0</v>
      </c>
    </row>
  </sheetData>
  <sheetProtection algorithmName="SHA-512" hashValue="oMjkNYd9oa7fdoABVeYbm0hHgeR2zHxiEOt3ENMYHZVnEFdJmOUnhVGw52Kx1dk3yYh9VmFehkRqNm2qTYIiGQ==" saltValue="7UpELsLlbBdxfFks62QCsg==" spinCount="100000" sheet="1" objects="1" scenarios="1"/>
  <dataConsolidate/>
  <mergeCells count="8">
    <mergeCell ref="B4:G4"/>
    <mergeCell ref="B6:D6"/>
    <mergeCell ref="B15:D15"/>
    <mergeCell ref="B19:D19"/>
    <mergeCell ref="B25:D25"/>
    <mergeCell ref="B30:D30"/>
    <mergeCell ref="Q28:R28"/>
    <mergeCell ref="N25:P25"/>
  </mergeCells>
  <pageMargins left="0.7" right="0.7" top="0.75" bottom="0.75" header="0.3" footer="0.3"/>
  <pageSetup paperSize="9" scale="89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rgb="FF92D050"/>
    <pageSetUpPr fitToPage="1"/>
  </sheetPr>
  <dimension ref="A1:L7"/>
  <sheetViews>
    <sheetView view="pageBreakPreview" zoomScaleNormal="115" zoomScaleSheetLayoutView="100" zoomScalePageLayoutView="120" workbookViewId="0">
      <pane ySplit="2" topLeftCell="A3" activePane="bottomLeft" state="frozen"/>
      <selection pane="bottomLeft" sqref="A1:XFD1048576"/>
    </sheetView>
  </sheetViews>
  <sheetFormatPr defaultColWidth="9.140625" defaultRowHeight="12.75" x14ac:dyDescent="0.2"/>
  <cols>
    <col min="1" max="1" width="2.140625" style="10" customWidth="1"/>
    <col min="2" max="2" width="6.28515625" style="7" customWidth="1"/>
    <col min="3" max="3" width="5.28515625" style="8" customWidth="1"/>
    <col min="4" max="4" width="45.42578125" style="44" customWidth="1"/>
    <col min="5" max="5" width="9.140625" style="29"/>
    <col min="6" max="6" width="9.140625" style="9" customWidth="1"/>
    <col min="7" max="7" width="9.85546875" style="9" customWidth="1"/>
    <col min="8" max="8" width="4" style="5" hidden="1" customWidth="1"/>
    <col min="9" max="9" width="16.85546875" style="27" hidden="1" customWidth="1"/>
    <col min="10" max="10" width="30.42578125" style="17" hidden="1" customWidth="1"/>
    <col min="11" max="11" width="50.28515625" style="40" hidden="1" customWidth="1"/>
    <col min="12" max="12" width="9.140625" style="25" customWidth="1"/>
    <col min="13" max="17" width="9.140625" style="5" customWidth="1"/>
    <col min="18" max="16384" width="9.140625" style="5"/>
  </cols>
  <sheetData>
    <row r="1" spans="1:11" x14ac:dyDescent="0.2">
      <c r="A1" s="6"/>
      <c r="I1" s="27" t="s">
        <v>94</v>
      </c>
      <c r="J1" s="17" t="s">
        <v>92</v>
      </c>
      <c r="K1" s="39" t="s">
        <v>100</v>
      </c>
    </row>
    <row r="2" spans="1:11" ht="24.95" customHeight="1" x14ac:dyDescent="0.2">
      <c r="B2" s="19" t="s">
        <v>17</v>
      </c>
      <c r="C2" s="19" t="s">
        <v>22</v>
      </c>
      <c r="D2" s="19" t="s">
        <v>18</v>
      </c>
      <c r="E2" s="30" t="s">
        <v>19</v>
      </c>
      <c r="F2" s="20" t="s">
        <v>20</v>
      </c>
      <c r="G2" s="20" t="s">
        <v>21</v>
      </c>
      <c r="I2" s="26"/>
    </row>
    <row r="3" spans="1:11" x14ac:dyDescent="0.2">
      <c r="B3" s="21"/>
      <c r="C3" s="21"/>
      <c r="D3" s="22"/>
      <c r="E3" s="31"/>
      <c r="F3" s="23"/>
      <c r="G3" s="23"/>
    </row>
    <row r="4" spans="1:11" ht="15.75" x14ac:dyDescent="0.2">
      <c r="B4" s="46" t="s">
        <v>49</v>
      </c>
      <c r="C4" s="46"/>
      <c r="D4" s="46"/>
      <c r="E4" s="47"/>
      <c r="F4" s="46"/>
      <c r="G4" s="46"/>
    </row>
    <row r="5" spans="1:11" x14ac:dyDescent="0.2">
      <c r="E5" s="24"/>
      <c r="F5" s="16"/>
      <c r="G5" s="16"/>
    </row>
    <row r="6" spans="1:11" ht="13.5" thickBot="1" x14ac:dyDescent="0.25"/>
    <row r="7" spans="1:11" ht="16.5" thickBot="1" x14ac:dyDescent="0.25">
      <c r="D7" s="18" t="s">
        <v>66</v>
      </c>
      <c r="E7" s="32"/>
      <c r="F7" s="45"/>
      <c r="G7" s="43">
        <v>0</v>
      </c>
    </row>
  </sheetData>
  <sheetProtection algorithmName="SHA-512" hashValue="0CJ+l6SLalJI8SFgIB1nbIirIv68c4jp9zlhJo22UEa8yQbX7Qkk/7j4ZM2ks8ZHkiK1EYUeeX0Uallc7brjlQ==" saltValue="w3r1BNYzbvL1vpVQfp5IpA==" spinCount="100000" sheet="1" objects="1" scenarios="1"/>
  <dataConsolidate/>
  <mergeCells count="1">
    <mergeCell ref="B4:G4"/>
  </mergeCells>
  <pageMargins left="0.7" right="0.7" top="0.75" bottom="0.75" header="0.3" footer="0.3"/>
  <pageSetup paperSize="9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00B050"/>
    <pageSetUpPr fitToPage="1"/>
  </sheetPr>
  <dimension ref="A1:M30"/>
  <sheetViews>
    <sheetView view="pageBreakPreview" zoomScaleNormal="145" zoomScaleSheetLayoutView="100" zoomScalePageLayoutView="120" workbookViewId="0">
      <pane ySplit="2" topLeftCell="A21" activePane="bottomLeft" state="frozen"/>
      <selection pane="bottomLeft" activeCell="F28" activeCellId="2" sqref="F8:F17 F21:F24 F28"/>
    </sheetView>
  </sheetViews>
  <sheetFormatPr defaultColWidth="9.140625" defaultRowHeight="12.75" x14ac:dyDescent="0.2"/>
  <cols>
    <col min="1" max="1" width="2.140625" style="163" customWidth="1"/>
    <col min="2" max="2" width="6.28515625" style="131" customWidth="1"/>
    <col min="3" max="3" width="5.28515625" style="147" customWidth="1"/>
    <col min="4" max="4" width="45.42578125" style="112" customWidth="1"/>
    <col min="5" max="5" width="9.140625" style="70"/>
    <col min="6" max="6" width="9.140625" style="70" customWidth="1"/>
    <col min="7" max="7" width="22.85546875" style="70" customWidth="1"/>
    <col min="8" max="8" width="3.5703125" style="138" hidden="1" customWidth="1"/>
    <col min="9" max="9" width="10.85546875" style="170" hidden="1" customWidth="1"/>
    <col min="10" max="10" width="10.85546875" style="167" hidden="1" customWidth="1"/>
    <col min="11" max="11" width="18" style="161" hidden="1" customWidth="1"/>
    <col min="12" max="12" width="10.42578125" style="162" hidden="1" customWidth="1"/>
    <col min="13" max="13" width="9.140625" style="138" hidden="1" customWidth="1"/>
    <col min="14" max="14" width="0" style="138" hidden="1" customWidth="1"/>
    <col min="15" max="16384" width="9.140625" style="138"/>
  </cols>
  <sheetData>
    <row r="1" spans="1:13" x14ac:dyDescent="0.2">
      <c r="A1" s="158"/>
      <c r="I1" s="159" t="s">
        <v>94</v>
      </c>
      <c r="J1" s="160" t="s">
        <v>92</v>
      </c>
    </row>
    <row r="2" spans="1:13" ht="24.95" customHeight="1" x14ac:dyDescent="0.2">
      <c r="B2" s="164" t="s">
        <v>17</v>
      </c>
      <c r="C2" s="164" t="s">
        <v>22</v>
      </c>
      <c r="D2" s="164" t="s">
        <v>18</v>
      </c>
      <c r="E2" s="165" t="s">
        <v>19</v>
      </c>
      <c r="F2" s="165" t="s">
        <v>20</v>
      </c>
      <c r="G2" s="165" t="s">
        <v>21</v>
      </c>
      <c r="I2" s="166"/>
    </row>
    <row r="3" spans="1:13" ht="11.1" customHeight="1" x14ac:dyDescent="0.2">
      <c r="B3" s="168"/>
      <c r="C3" s="168"/>
      <c r="D3" s="169"/>
      <c r="E3" s="37"/>
      <c r="F3" s="37"/>
      <c r="G3" s="37"/>
    </row>
    <row r="4" spans="1:13" ht="15.75" x14ac:dyDescent="0.2">
      <c r="B4" s="82" t="s">
        <v>113</v>
      </c>
      <c r="C4" s="82"/>
      <c r="D4" s="82"/>
      <c r="E4" s="82"/>
      <c r="F4" s="82"/>
      <c r="G4" s="82"/>
    </row>
    <row r="5" spans="1:13" ht="11.1" customHeight="1" x14ac:dyDescent="0.2">
      <c r="E5" s="84"/>
      <c r="F5" s="84"/>
      <c r="G5" s="84" t="s">
        <v>126</v>
      </c>
    </row>
    <row r="6" spans="1:13" ht="21.2" customHeight="1" x14ac:dyDescent="0.3">
      <c r="B6" s="140" t="s">
        <v>50</v>
      </c>
      <c r="C6" s="141"/>
      <c r="D6" s="141"/>
      <c r="E6" s="88"/>
      <c r="F6" s="88"/>
      <c r="G6" s="142" t="s">
        <v>126</v>
      </c>
    </row>
    <row r="7" spans="1:13" ht="11.1" customHeight="1" x14ac:dyDescent="0.2">
      <c r="E7" s="84"/>
      <c r="F7" s="84"/>
      <c r="G7" s="84" t="s">
        <v>126</v>
      </c>
    </row>
    <row r="8" spans="1:13" s="72" customFormat="1" ht="63.75" x14ac:dyDescent="0.2">
      <c r="A8" s="77"/>
      <c r="B8" s="90" t="s">
        <v>51</v>
      </c>
      <c r="C8" s="91" t="s">
        <v>9</v>
      </c>
      <c r="D8" s="92" t="s">
        <v>160</v>
      </c>
      <c r="E8" s="93">
        <v>22</v>
      </c>
      <c r="F8" s="42"/>
      <c r="G8" s="94" t="str">
        <f>IF(F8="","",E8*F8)</f>
        <v/>
      </c>
      <c r="I8" s="102">
        <v>59.5</v>
      </c>
      <c r="J8" s="79"/>
      <c r="K8" s="67"/>
      <c r="L8" s="127"/>
      <c r="M8" s="171"/>
    </row>
    <row r="9" spans="1:13" s="72" customFormat="1" ht="63.75" x14ac:dyDescent="0.2">
      <c r="A9" s="77"/>
      <c r="B9" s="90" t="s">
        <v>51</v>
      </c>
      <c r="C9" s="91" t="s">
        <v>9</v>
      </c>
      <c r="D9" s="92" t="s">
        <v>157</v>
      </c>
      <c r="E9" s="93">
        <v>2</v>
      </c>
      <c r="F9" s="42"/>
      <c r="G9" s="94" t="str">
        <f>IF(F9="","",E9*F9)</f>
        <v/>
      </c>
      <c r="I9" s="102">
        <v>59.5</v>
      </c>
      <c r="J9" s="79"/>
      <c r="K9" s="67"/>
      <c r="L9" s="127"/>
      <c r="M9" s="171"/>
    </row>
    <row r="10" spans="1:13" s="72" customFormat="1" ht="63.75" x14ac:dyDescent="0.2">
      <c r="A10" s="77"/>
      <c r="B10" s="90" t="s">
        <v>52</v>
      </c>
      <c r="C10" s="91" t="s">
        <v>9</v>
      </c>
      <c r="D10" s="92" t="s">
        <v>159</v>
      </c>
      <c r="E10" s="93">
        <v>12.5</v>
      </c>
      <c r="F10" s="42"/>
      <c r="G10" s="94" t="str">
        <f>IF(F10="","",E10*F10)</f>
        <v/>
      </c>
      <c r="I10" s="102">
        <f>41.6*2</f>
        <v>83.2</v>
      </c>
      <c r="J10" s="79"/>
      <c r="K10" s="67"/>
      <c r="L10" s="127"/>
      <c r="M10" s="171"/>
    </row>
    <row r="11" spans="1:13" s="72" customFormat="1" ht="63.75" x14ac:dyDescent="0.2">
      <c r="A11" s="77"/>
      <c r="B11" s="90" t="s">
        <v>116</v>
      </c>
      <c r="C11" s="91" t="s">
        <v>9</v>
      </c>
      <c r="D11" s="92" t="s">
        <v>158</v>
      </c>
      <c r="E11" s="93">
        <v>29</v>
      </c>
      <c r="F11" s="42"/>
      <c r="G11" s="94" t="str">
        <f>IF(F11="","",E11*F11)</f>
        <v/>
      </c>
      <c r="I11" s="102">
        <f>110.48*2</f>
        <v>220.96</v>
      </c>
      <c r="J11" s="79"/>
      <c r="K11" s="76"/>
      <c r="L11" s="134"/>
      <c r="M11" s="171"/>
    </row>
    <row r="12" spans="1:13" s="72" customFormat="1" ht="38.25" x14ac:dyDescent="0.2">
      <c r="A12" s="77"/>
      <c r="B12" s="90" t="s">
        <v>53</v>
      </c>
      <c r="C12" s="91" t="s">
        <v>9</v>
      </c>
      <c r="D12" s="92" t="s">
        <v>119</v>
      </c>
      <c r="E12" s="94">
        <f>E9</f>
        <v>2</v>
      </c>
      <c r="F12" s="41"/>
      <c r="G12" s="94" t="str">
        <f>IF(F12="","",E12*F12)</f>
        <v/>
      </c>
      <c r="I12" s="172">
        <v>10</v>
      </c>
      <c r="J12" s="167"/>
      <c r="K12" s="112"/>
      <c r="L12" s="134"/>
    </row>
    <row r="13" spans="1:13" s="72" customFormat="1" ht="38.25" x14ac:dyDescent="0.2">
      <c r="A13" s="77"/>
      <c r="B13" s="90" t="s">
        <v>54</v>
      </c>
      <c r="C13" s="91" t="s">
        <v>9</v>
      </c>
      <c r="D13" s="92" t="s">
        <v>120</v>
      </c>
      <c r="E13" s="94">
        <f>E10</f>
        <v>12.5</v>
      </c>
      <c r="F13" s="42"/>
      <c r="G13" s="94" t="str">
        <f>IF(F13="","",E13*F13)</f>
        <v/>
      </c>
      <c r="I13" s="172">
        <v>5</v>
      </c>
      <c r="J13" s="167"/>
      <c r="K13" s="173"/>
      <c r="L13" s="134"/>
    </row>
    <row r="14" spans="1:13" s="72" customFormat="1" ht="63.75" x14ac:dyDescent="0.2">
      <c r="A14" s="77"/>
      <c r="B14" s="90" t="s">
        <v>55</v>
      </c>
      <c r="C14" s="91" t="s">
        <v>9</v>
      </c>
      <c r="D14" s="92" t="s">
        <v>121</v>
      </c>
      <c r="E14" s="93">
        <f>E8+E9+E10+E11</f>
        <v>65.5</v>
      </c>
      <c r="F14" s="41"/>
      <c r="G14" s="94" t="str">
        <f>IF(F14="","",E14*F14)</f>
        <v/>
      </c>
      <c r="I14" s="102">
        <v>3.6</v>
      </c>
      <c r="J14" s="174"/>
      <c r="K14" s="66"/>
      <c r="L14" s="134"/>
    </row>
    <row r="15" spans="1:13" s="72" customFormat="1" ht="25.5" x14ac:dyDescent="0.2">
      <c r="A15" s="77"/>
      <c r="B15" s="90" t="s">
        <v>117</v>
      </c>
      <c r="C15" s="91" t="s">
        <v>9</v>
      </c>
      <c r="D15" s="92" t="s">
        <v>122</v>
      </c>
      <c r="E15" s="93">
        <f>E14</f>
        <v>65.5</v>
      </c>
      <c r="F15" s="42"/>
      <c r="G15" s="94" t="str">
        <f>IF(F15="","",E15*F15)</f>
        <v/>
      </c>
      <c r="I15" s="102">
        <v>1.6</v>
      </c>
      <c r="J15" s="174"/>
      <c r="K15" s="173"/>
      <c r="L15" s="134"/>
    </row>
    <row r="16" spans="1:13" s="72" customFormat="1" ht="51" x14ac:dyDescent="0.2">
      <c r="A16" s="77"/>
      <c r="B16" s="90" t="s">
        <v>56</v>
      </c>
      <c r="C16" s="91" t="s">
        <v>9</v>
      </c>
      <c r="D16" s="92" t="s">
        <v>123</v>
      </c>
      <c r="E16" s="93">
        <f>E15</f>
        <v>65.5</v>
      </c>
      <c r="F16" s="42"/>
      <c r="G16" s="94" t="str">
        <f>IF(F16="","",E16*F16)</f>
        <v/>
      </c>
      <c r="I16" s="172">
        <v>1.04</v>
      </c>
      <c r="J16" s="174"/>
      <c r="K16" s="173"/>
      <c r="L16" s="134"/>
    </row>
    <row r="17" spans="1:13" ht="38.25" x14ac:dyDescent="0.2">
      <c r="B17" s="148" t="s">
        <v>118</v>
      </c>
      <c r="C17" s="149" t="s">
        <v>9</v>
      </c>
      <c r="D17" s="120" t="s">
        <v>161</v>
      </c>
      <c r="E17" s="93">
        <f>E16</f>
        <v>65.5</v>
      </c>
      <c r="F17" s="41"/>
      <c r="G17" s="93" t="str">
        <f>IF(F17="","",E17*F17)</f>
        <v/>
      </c>
      <c r="I17" s="175"/>
      <c r="J17" s="174"/>
      <c r="K17" s="176"/>
    </row>
    <row r="18" spans="1:13" ht="11.1" customHeight="1" x14ac:dyDescent="0.2">
      <c r="B18" s="177"/>
      <c r="I18" s="175"/>
    </row>
    <row r="19" spans="1:13" ht="21.2" customHeight="1" x14ac:dyDescent="0.3">
      <c r="B19" s="140" t="s">
        <v>57</v>
      </c>
      <c r="C19" s="141"/>
      <c r="D19" s="141"/>
      <c r="E19" s="88" t="str">
        <f>IF(SUM(E21:E24)=0,0,"")</f>
        <v/>
      </c>
      <c r="F19" s="88"/>
      <c r="G19" s="142" t="s">
        <v>126</v>
      </c>
    </row>
    <row r="20" spans="1:13" ht="11.1" customHeight="1" x14ac:dyDescent="0.3">
      <c r="B20" s="178"/>
      <c r="C20" s="178"/>
      <c r="D20" s="178"/>
      <c r="E20" s="179"/>
      <c r="F20" s="179"/>
      <c r="G20" s="179"/>
    </row>
    <row r="21" spans="1:13" s="72" customFormat="1" ht="102" x14ac:dyDescent="0.2">
      <c r="A21" s="77"/>
      <c r="B21" s="90" t="s">
        <v>58</v>
      </c>
      <c r="C21" s="91" t="s">
        <v>1</v>
      </c>
      <c r="D21" s="92" t="s">
        <v>138</v>
      </c>
      <c r="E21" s="93">
        <v>3</v>
      </c>
      <c r="F21" s="42"/>
      <c r="G21" s="94" t="str">
        <f>IF(F21="","",E21*F21)</f>
        <v/>
      </c>
      <c r="I21" s="180">
        <f>460*1.25+71</f>
        <v>646</v>
      </c>
      <c r="J21" s="79"/>
      <c r="K21" s="127"/>
      <c r="L21" s="134"/>
    </row>
    <row r="22" spans="1:13" s="72" customFormat="1" ht="89.25" x14ac:dyDescent="0.2">
      <c r="A22" s="77"/>
      <c r="B22" s="90" t="s">
        <v>59</v>
      </c>
      <c r="C22" s="91" t="s">
        <v>1</v>
      </c>
      <c r="D22" s="92" t="s">
        <v>139</v>
      </c>
      <c r="E22" s="93">
        <v>1</v>
      </c>
      <c r="F22" s="42"/>
      <c r="G22" s="94" t="str">
        <f>IF(F22="","",E22*F22)</f>
        <v/>
      </c>
      <c r="I22" s="180">
        <f>770.7*0.9</f>
        <v>693.63000000000011</v>
      </c>
      <c r="J22" s="79"/>
      <c r="K22" s="127"/>
      <c r="L22" s="134"/>
    </row>
    <row r="23" spans="1:13" ht="25.5" x14ac:dyDescent="0.2">
      <c r="B23" s="148" t="s">
        <v>60</v>
      </c>
      <c r="C23" s="149" t="s">
        <v>1</v>
      </c>
      <c r="D23" s="120" t="s">
        <v>124</v>
      </c>
      <c r="E23" s="93">
        <v>4</v>
      </c>
      <c r="F23" s="42"/>
      <c r="G23" s="93" t="str">
        <f>IF(F23="","",E23*F23)</f>
        <v/>
      </c>
      <c r="I23" s="180">
        <v>14</v>
      </c>
      <c r="J23" s="174"/>
    </row>
    <row r="24" spans="1:13" s="72" customFormat="1" ht="127.5" x14ac:dyDescent="0.2">
      <c r="A24" s="77"/>
      <c r="B24" s="90" t="s">
        <v>61</v>
      </c>
      <c r="C24" s="91" t="s">
        <v>1</v>
      </c>
      <c r="D24" s="92" t="s">
        <v>140</v>
      </c>
      <c r="E24" s="93">
        <v>4</v>
      </c>
      <c r="F24" s="42"/>
      <c r="G24" s="94" t="str">
        <f>IF(F24="","",E24*F24)</f>
        <v/>
      </c>
      <c r="I24" s="181">
        <f>286.8*1.3</f>
        <v>372.84000000000003</v>
      </c>
      <c r="J24" s="79"/>
      <c r="K24" s="67"/>
      <c r="L24" s="134"/>
      <c r="M24" s="171"/>
    </row>
    <row r="25" spans="1:13" x14ac:dyDescent="0.2">
      <c r="E25" s="84" t="str">
        <f>IF(SUM(E28:E28)=0,0,"")</f>
        <v/>
      </c>
      <c r="F25" s="84"/>
      <c r="G25" s="84"/>
    </row>
    <row r="26" spans="1:13" ht="21.2" customHeight="1" x14ac:dyDescent="0.3">
      <c r="B26" s="140" t="s">
        <v>62</v>
      </c>
      <c r="C26" s="141"/>
      <c r="D26" s="141"/>
      <c r="E26" s="88" t="str">
        <f>IF(SUM(E28:E28)=0,0,"")</f>
        <v/>
      </c>
      <c r="F26" s="88"/>
      <c r="G26" s="142"/>
    </row>
    <row r="27" spans="1:13" x14ac:dyDescent="0.2">
      <c r="E27" s="84" t="str">
        <f>IF(SUM(E28:E28)=0,0,"")</f>
        <v/>
      </c>
      <c r="F27" s="84"/>
      <c r="G27" s="84"/>
    </row>
    <row r="28" spans="1:13" ht="63.75" x14ac:dyDescent="0.2">
      <c r="B28" s="148" t="s">
        <v>63</v>
      </c>
      <c r="C28" s="149" t="s">
        <v>1</v>
      </c>
      <c r="D28" s="120" t="s">
        <v>156</v>
      </c>
      <c r="E28" s="93">
        <v>1</v>
      </c>
      <c r="F28" s="41"/>
      <c r="G28" s="93" t="str">
        <f>IF(F28="","",E28*F28)</f>
        <v/>
      </c>
      <c r="I28" s="182">
        <v>120</v>
      </c>
      <c r="J28" s="167">
        <v>0</v>
      </c>
      <c r="L28" s="162">
        <f>1+2</f>
        <v>3</v>
      </c>
    </row>
    <row r="29" spans="1:13" ht="11.1" customHeight="1" thickBot="1" x14ac:dyDescent="0.25">
      <c r="B29" s="177"/>
      <c r="I29" s="175"/>
    </row>
    <row r="30" spans="1:13" ht="16.5" thickBot="1" x14ac:dyDescent="0.25">
      <c r="D30" s="183" t="s">
        <v>114</v>
      </c>
      <c r="E30" s="109"/>
      <c r="F30" s="110"/>
      <c r="G30" s="184">
        <f>SUM(G8:G28)</f>
        <v>0</v>
      </c>
    </row>
  </sheetData>
  <sheetProtection algorithmName="SHA-512" hashValue="AgxTf3Hf0ST8OfUXLRa3gMPaSO2qbC6pAtZW8ZF/O3tFLIwS4tjvVTXw96Zbo6GbX1jEypF984wdRk/Yn9qKvA==" saltValue="YBjYzgwF3qzyRy5oKuWmlQ==" spinCount="100000" sheet="1" objects="1" scenarios="1"/>
  <dataConsolidate/>
  <mergeCells count="4">
    <mergeCell ref="B26:D26"/>
    <mergeCell ref="B4:G4"/>
    <mergeCell ref="B6:D6"/>
    <mergeCell ref="B19:D19"/>
  </mergeCells>
  <pageMargins left="0.7" right="0.7" top="0.75" bottom="0.75" header="0.3" footer="0.3"/>
  <pageSetup paperSize="9" scale="87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  <rowBreaks count="1" manualBreakCount="1">
    <brk id="18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tabColor rgb="FF0070C0"/>
    <pageSetUpPr fitToPage="1"/>
  </sheetPr>
  <dimension ref="A1:K6"/>
  <sheetViews>
    <sheetView view="pageBreakPreview" topLeftCell="B1" zoomScaleNormal="100" zoomScaleSheetLayoutView="100" zoomScalePageLayoutView="120" workbookViewId="0">
      <pane ySplit="2" topLeftCell="A3" activePane="bottomLeft" state="frozen"/>
      <selection pane="bottomLeft" activeCell="B1" sqref="A1:XFD1048576"/>
    </sheetView>
  </sheetViews>
  <sheetFormatPr defaultColWidth="9.140625" defaultRowHeight="12.75" x14ac:dyDescent="0.2"/>
  <cols>
    <col min="1" max="1" width="2.140625" style="10" customWidth="1"/>
    <col min="2" max="2" width="6.28515625" style="7" customWidth="1"/>
    <col min="3" max="3" width="5.28515625" style="8" customWidth="1"/>
    <col min="4" max="4" width="45.42578125" style="44" customWidth="1"/>
    <col min="5" max="5" width="9.140625" style="29"/>
    <col min="6" max="6" width="9.140625" style="9" customWidth="1"/>
    <col min="7" max="7" width="9.85546875" style="9" customWidth="1"/>
    <col min="8" max="8" width="4" style="5" hidden="1" customWidth="1"/>
    <col min="9" max="9" width="12.85546875" style="36" hidden="1" customWidth="1"/>
    <col min="10" max="10" width="15.42578125" style="35" hidden="1" customWidth="1"/>
    <col min="11" max="11" width="46.85546875" style="5" hidden="1" customWidth="1"/>
    <col min="12" max="12" width="9.140625" style="5" customWidth="1"/>
    <col min="13" max="16384" width="9.140625" style="5"/>
  </cols>
  <sheetData>
    <row r="1" spans="1:11" x14ac:dyDescent="0.2">
      <c r="A1" s="6"/>
      <c r="I1" s="34" t="s">
        <v>94</v>
      </c>
      <c r="J1" s="1" t="s">
        <v>92</v>
      </c>
      <c r="K1" s="2" t="s">
        <v>100</v>
      </c>
    </row>
    <row r="2" spans="1:11" ht="24.95" customHeight="1" x14ac:dyDescent="0.2">
      <c r="B2" s="19" t="s">
        <v>17</v>
      </c>
      <c r="C2" s="19" t="s">
        <v>22</v>
      </c>
      <c r="D2" s="19" t="s">
        <v>18</v>
      </c>
      <c r="E2" s="19" t="s">
        <v>19</v>
      </c>
      <c r="F2" s="19" t="s">
        <v>20</v>
      </c>
      <c r="G2" s="19" t="s">
        <v>21</v>
      </c>
      <c r="I2" s="33"/>
    </row>
    <row r="3" spans="1:11" x14ac:dyDescent="0.2">
      <c r="B3" s="21"/>
      <c r="C3" s="21"/>
      <c r="D3" s="22"/>
      <c r="E3" s="31"/>
      <c r="F3" s="23"/>
      <c r="G3" s="23"/>
    </row>
    <row r="4" spans="1:11" ht="15.75" x14ac:dyDescent="0.2">
      <c r="B4" s="46" t="s">
        <v>64</v>
      </c>
      <c r="C4" s="46"/>
      <c r="D4" s="46"/>
      <c r="E4" s="47"/>
      <c r="F4" s="46"/>
      <c r="G4" s="46"/>
    </row>
    <row r="5" spans="1:11" ht="13.5" thickBot="1" x14ac:dyDescent="0.25"/>
    <row r="6" spans="1:11" ht="16.5" thickBot="1" x14ac:dyDescent="0.25">
      <c r="D6" s="18" t="s">
        <v>65</v>
      </c>
      <c r="E6" s="32"/>
      <c r="F6" s="45"/>
      <c r="G6" s="43">
        <v>0</v>
      </c>
    </row>
  </sheetData>
  <sheetProtection algorithmName="SHA-512" hashValue="Lxq6J/Hkor8Ox5zSpQOq2rucoE1h2g/ah8wn7Od77cVcIZ0VOICtYCa5U4X7j790IQst18ulsGVwc/NH+1YSPQ==" saltValue="uCTBhV0ejAzU5Xlq0t5dPg==" spinCount="100000" sheet="1" objects="1" scenarios="1"/>
  <dataConsolidate/>
  <mergeCells count="1">
    <mergeCell ref="B4:G4"/>
  </mergeCells>
  <pageMargins left="0.7" right="0.7" top="0.75" bottom="0.75" header="0.3" footer="0.3"/>
  <pageSetup paperSize="9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tabColor rgb="FF002060"/>
    <pageSetUpPr fitToPage="1"/>
  </sheetPr>
  <dimension ref="A1:L6"/>
  <sheetViews>
    <sheetView view="pageBreakPreview" zoomScaleNormal="145" zoomScaleSheetLayoutView="100" zoomScalePageLayoutView="120" workbookViewId="0">
      <pane ySplit="2" topLeftCell="A3" activePane="bottomLeft" state="frozen"/>
      <selection pane="bottomLeft" sqref="A1:XFD1048576"/>
    </sheetView>
  </sheetViews>
  <sheetFormatPr defaultColWidth="9.140625" defaultRowHeight="12.75" x14ac:dyDescent="0.2"/>
  <cols>
    <col min="1" max="1" width="2.140625" style="10" customWidth="1"/>
    <col min="2" max="2" width="6.28515625" style="7" customWidth="1"/>
    <col min="3" max="3" width="5.28515625" style="8" customWidth="1"/>
    <col min="4" max="4" width="45.42578125" style="44" customWidth="1"/>
    <col min="5" max="5" width="9.140625" style="29"/>
    <col min="6" max="6" width="9.140625" style="9" customWidth="1"/>
    <col min="7" max="7" width="9.7109375" style="9" customWidth="1"/>
    <col min="8" max="8" width="4" style="5" hidden="1" customWidth="1"/>
    <col min="9" max="9" width="16.85546875" style="3" hidden="1" customWidth="1"/>
    <col min="10" max="10" width="17.140625" style="2" hidden="1" customWidth="1"/>
    <col min="11" max="11" width="40.85546875" style="40" hidden="1" customWidth="1"/>
    <col min="12" max="12" width="9.140625" style="25" customWidth="1"/>
    <col min="13" max="15" width="9.140625" style="5" customWidth="1"/>
    <col min="16" max="16384" width="9.140625" style="5"/>
  </cols>
  <sheetData>
    <row r="1" spans="1:11" x14ac:dyDescent="0.2">
      <c r="A1" s="6"/>
      <c r="I1" s="28" t="s">
        <v>94</v>
      </c>
      <c r="J1" s="1" t="s">
        <v>92</v>
      </c>
      <c r="K1" s="39" t="s">
        <v>100</v>
      </c>
    </row>
    <row r="2" spans="1:11" ht="24.95" customHeight="1" x14ac:dyDescent="0.2">
      <c r="B2" s="19" t="s">
        <v>17</v>
      </c>
      <c r="C2" s="19" t="s">
        <v>22</v>
      </c>
      <c r="D2" s="19" t="s">
        <v>18</v>
      </c>
      <c r="E2" s="19" t="s">
        <v>19</v>
      </c>
      <c r="F2" s="20" t="s">
        <v>20</v>
      </c>
      <c r="G2" s="20" t="s">
        <v>21</v>
      </c>
      <c r="I2" s="4"/>
    </row>
    <row r="3" spans="1:11" x14ac:dyDescent="0.2">
      <c r="B3" s="21"/>
      <c r="C3" s="21"/>
      <c r="D3" s="22"/>
      <c r="E3" s="31"/>
      <c r="F3" s="23"/>
      <c r="G3" s="23"/>
    </row>
    <row r="4" spans="1:11" ht="15.75" x14ac:dyDescent="0.2">
      <c r="B4" s="46" t="s">
        <v>68</v>
      </c>
      <c r="C4" s="46"/>
      <c r="D4" s="46"/>
      <c r="E4" s="47"/>
      <c r="F4" s="46"/>
      <c r="G4" s="46"/>
    </row>
    <row r="5" spans="1:11" ht="13.5" thickBot="1" x14ac:dyDescent="0.25">
      <c r="I5" s="38"/>
    </row>
    <row r="6" spans="1:11" ht="16.5" thickBot="1" x14ac:dyDescent="0.25">
      <c r="D6" s="18" t="s">
        <v>67</v>
      </c>
      <c r="E6" s="32"/>
      <c r="F6" s="45"/>
      <c r="G6" s="43">
        <v>0</v>
      </c>
    </row>
  </sheetData>
  <sheetProtection algorithmName="SHA-512" hashValue="BYPLIBi8sAoB8XfGV/Ue5nyXyrb9iOkXsr3nzczv7MZ2aMd6sIT/vUp9/zOHqn+IaHYp1REH449Yb3+ERqp27Q==" saltValue="/rzi9hDfkPU4iR8kN4yqaQ==" spinCount="100000" sheet="1" objects="1" scenarios="1"/>
  <dataConsolidate/>
  <mergeCells count="1">
    <mergeCell ref="B4:G4"/>
  </mergeCells>
  <pageMargins left="0.7" right="0.7" top="0.75" bottom="0.75" header="0.3" footer="0.3"/>
  <pageSetup paperSize="9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fitToPage="1"/>
  </sheetPr>
  <dimension ref="A1:K21"/>
  <sheetViews>
    <sheetView view="pageBreakPreview" topLeftCell="C1" zoomScaleNormal="100" zoomScaleSheetLayoutView="100" zoomScalePageLayoutView="120" workbookViewId="0">
      <pane ySplit="2" topLeftCell="A3" activePane="bottomLeft" state="frozen"/>
      <selection pane="bottomLeft" activeCell="F16" activeCellId="2" sqref="F8 F12 F16:F19"/>
    </sheetView>
  </sheetViews>
  <sheetFormatPr defaultColWidth="9.140625" defaultRowHeight="12.75" x14ac:dyDescent="0.2"/>
  <cols>
    <col min="1" max="1" width="2.140625" style="77" customWidth="1"/>
    <col min="2" max="2" width="6.28515625" style="67" customWidth="1"/>
    <col min="3" max="3" width="5.5703125" style="68" customWidth="1"/>
    <col min="4" max="4" width="43.85546875" style="69" customWidth="1"/>
    <col min="5" max="5" width="9.140625" style="71"/>
    <col min="6" max="6" width="10.28515625" style="71" customWidth="1"/>
    <col min="7" max="7" width="27.28515625" style="71" customWidth="1"/>
    <col min="8" max="8" width="4" style="72" hidden="1" customWidth="1"/>
    <col min="9" max="9" width="8.28515625" style="186" hidden="1" customWidth="1"/>
    <col min="10" max="10" width="9.140625" style="79" hidden="1" customWidth="1"/>
    <col min="11" max="11" width="40.140625" style="72" hidden="1" customWidth="1"/>
    <col min="12" max="16" width="9.140625" style="72" customWidth="1"/>
    <col min="17" max="16384" width="9.140625" style="72"/>
  </cols>
  <sheetData>
    <row r="1" spans="1:11" x14ac:dyDescent="0.2">
      <c r="A1" s="66"/>
      <c r="I1" s="106" t="s">
        <v>94</v>
      </c>
      <c r="J1" s="74" t="s">
        <v>93</v>
      </c>
    </row>
    <row r="2" spans="1:11" ht="24.95" customHeight="1" x14ac:dyDescent="0.2">
      <c r="B2" s="11" t="s">
        <v>17</v>
      </c>
      <c r="C2" s="11" t="s">
        <v>22</v>
      </c>
      <c r="D2" s="11" t="s">
        <v>18</v>
      </c>
      <c r="E2" s="12" t="s">
        <v>19</v>
      </c>
      <c r="F2" s="12" t="s">
        <v>20</v>
      </c>
      <c r="G2" s="12" t="s">
        <v>21</v>
      </c>
      <c r="I2" s="185"/>
    </row>
    <row r="3" spans="1:11" x14ac:dyDescent="0.2">
      <c r="B3" s="13"/>
      <c r="C3" s="13"/>
      <c r="D3" s="14"/>
      <c r="E3" s="15"/>
      <c r="F3" s="15"/>
      <c r="G3" s="15"/>
    </row>
    <row r="4" spans="1:11" ht="15.75" x14ac:dyDescent="0.2">
      <c r="B4" s="81" t="s">
        <v>70</v>
      </c>
      <c r="C4" s="81"/>
      <c r="D4" s="81"/>
      <c r="E4" s="81"/>
      <c r="F4" s="81"/>
      <c r="G4" s="81"/>
    </row>
    <row r="5" spans="1:11" x14ac:dyDescent="0.2">
      <c r="B5" s="187"/>
      <c r="J5" s="188"/>
    </row>
    <row r="6" spans="1:11" ht="21.2" customHeight="1" x14ac:dyDescent="0.3">
      <c r="B6" s="140" t="s">
        <v>71</v>
      </c>
      <c r="C6" s="141"/>
      <c r="D6" s="141"/>
      <c r="E6" s="88" t="str">
        <f>IF(SUM(E8:E8)=0,0,"")</f>
        <v/>
      </c>
      <c r="F6" s="88"/>
      <c r="G6" s="142"/>
    </row>
    <row r="7" spans="1:11" ht="9" customHeight="1" x14ac:dyDescent="0.2">
      <c r="B7" s="131"/>
      <c r="C7" s="147"/>
      <c r="D7" s="112"/>
      <c r="E7" s="189"/>
      <c r="F7" s="189"/>
      <c r="G7" s="189"/>
    </row>
    <row r="8" spans="1:11" ht="51" x14ac:dyDescent="0.2">
      <c r="B8" s="148" t="s">
        <v>72</v>
      </c>
      <c r="C8" s="149" t="s">
        <v>87</v>
      </c>
      <c r="D8" s="120" t="s">
        <v>134</v>
      </c>
      <c r="E8" s="93">
        <v>6</v>
      </c>
      <c r="F8" s="41"/>
      <c r="G8" s="93" t="str">
        <f>IF(F8="","",E8*F8)</f>
        <v/>
      </c>
      <c r="I8" s="186">
        <v>0</v>
      </c>
      <c r="K8" s="67"/>
    </row>
    <row r="9" spans="1:11" x14ac:dyDescent="0.2">
      <c r="B9" s="187"/>
      <c r="J9" s="188"/>
    </row>
    <row r="10" spans="1:11" ht="21.2" customHeight="1" x14ac:dyDescent="0.3">
      <c r="B10" s="140" t="s">
        <v>73</v>
      </c>
      <c r="C10" s="141"/>
      <c r="D10" s="141"/>
      <c r="E10" s="88" t="str">
        <f>IF(SUM(E12:E12)=0,0,"")</f>
        <v/>
      </c>
      <c r="F10" s="88"/>
      <c r="G10" s="142"/>
    </row>
    <row r="11" spans="1:11" x14ac:dyDescent="0.2">
      <c r="B11" s="131"/>
      <c r="C11" s="147"/>
      <c r="D11" s="112"/>
      <c r="E11" s="189" t="str">
        <f>IF(SUM(E12:E12)=0,0,"")</f>
        <v/>
      </c>
      <c r="F11" s="189"/>
      <c r="G11" s="189"/>
    </row>
    <row r="12" spans="1:11" ht="38.25" x14ac:dyDescent="0.2">
      <c r="B12" s="148" t="s">
        <v>74</v>
      </c>
      <c r="C12" s="149" t="s">
        <v>87</v>
      </c>
      <c r="D12" s="120" t="s">
        <v>99</v>
      </c>
      <c r="E12" s="93">
        <v>6</v>
      </c>
      <c r="F12" s="41"/>
      <c r="G12" s="93" t="str">
        <f>IF(F12="","",E12*F12)</f>
        <v/>
      </c>
      <c r="I12" s="186">
        <v>0</v>
      </c>
    </row>
    <row r="13" spans="1:11" ht="8.25" customHeight="1" x14ac:dyDescent="0.2">
      <c r="E13" s="190" t="str">
        <f>IF(SUM(E16:E19)=0,0,"")</f>
        <v/>
      </c>
      <c r="F13" s="190"/>
      <c r="G13" s="190"/>
    </row>
    <row r="14" spans="1:11" ht="21.2" customHeight="1" x14ac:dyDescent="0.3">
      <c r="B14" s="86" t="s">
        <v>75</v>
      </c>
      <c r="C14" s="87"/>
      <c r="D14" s="87"/>
      <c r="E14" s="191" t="str">
        <f>IF(SUM(E16:E19)=0,0,"")</f>
        <v/>
      </c>
      <c r="F14" s="191"/>
      <c r="G14" s="89"/>
    </row>
    <row r="15" spans="1:11" ht="9" customHeight="1" x14ac:dyDescent="0.2">
      <c r="E15" s="190" t="str">
        <f>IF(SUM(E16:E19)=0,0,"")</f>
        <v/>
      </c>
      <c r="F15" s="190"/>
      <c r="G15" s="190"/>
    </row>
    <row r="16" spans="1:11" ht="25.5" x14ac:dyDescent="0.2">
      <c r="B16" s="90" t="s">
        <v>76</v>
      </c>
      <c r="C16" s="91" t="s">
        <v>77</v>
      </c>
      <c r="D16" s="92" t="s">
        <v>97</v>
      </c>
      <c r="E16" s="94">
        <v>10</v>
      </c>
      <c r="F16" s="42"/>
      <c r="G16" s="94" t="str">
        <f>IF(F16="","",E16*F16)</f>
        <v/>
      </c>
      <c r="I16" s="186">
        <v>60</v>
      </c>
    </row>
    <row r="17" spans="2:10" ht="25.5" x14ac:dyDescent="0.2">
      <c r="B17" s="90" t="s">
        <v>78</v>
      </c>
      <c r="C17" s="91" t="s">
        <v>77</v>
      </c>
      <c r="D17" s="92" t="s">
        <v>98</v>
      </c>
      <c r="E17" s="94">
        <v>3</v>
      </c>
      <c r="F17" s="42"/>
      <c r="G17" s="94" t="str">
        <f>IF(F17="","",E17*F17)</f>
        <v/>
      </c>
      <c r="I17" s="186">
        <v>60</v>
      </c>
    </row>
    <row r="18" spans="2:10" ht="38.25" x14ac:dyDescent="0.2">
      <c r="B18" s="148" t="s">
        <v>79</v>
      </c>
      <c r="C18" s="149" t="s">
        <v>1</v>
      </c>
      <c r="D18" s="120" t="s">
        <v>135</v>
      </c>
      <c r="E18" s="93">
        <v>1</v>
      </c>
      <c r="F18" s="41"/>
      <c r="G18" s="93" t="str">
        <f>IF(F18="","",E18*F18)</f>
        <v/>
      </c>
      <c r="I18" s="186">
        <v>5000</v>
      </c>
    </row>
    <row r="19" spans="2:10" ht="25.5" x14ac:dyDescent="0.2">
      <c r="B19" s="90" t="s">
        <v>136</v>
      </c>
      <c r="C19" s="91" t="s">
        <v>1</v>
      </c>
      <c r="D19" s="92" t="s">
        <v>137</v>
      </c>
      <c r="E19" s="93">
        <v>1</v>
      </c>
      <c r="F19" s="42"/>
      <c r="G19" s="93" t="str">
        <f>IF(F19="","",E19*F19)</f>
        <v/>
      </c>
      <c r="I19" s="72"/>
      <c r="J19" s="72"/>
    </row>
    <row r="20" spans="2:10" ht="7.5" customHeight="1" thickBot="1" x14ac:dyDescent="0.25"/>
    <row r="21" spans="2:10" ht="16.5" thickBot="1" x14ac:dyDescent="0.25">
      <c r="D21" s="108" t="s">
        <v>69</v>
      </c>
      <c r="E21" s="192"/>
      <c r="F21" s="193"/>
      <c r="G21" s="111">
        <f>SUM(G8:G19)</f>
        <v>0</v>
      </c>
    </row>
  </sheetData>
  <sheetProtection algorithmName="SHA-512" hashValue="ojl5AJY/L4gehXffcGrDrC+xvpUDpqOx/aEQYxwn58je66ComZlFjF/OIX7eugJ0C8d1WiIrlf1waCxNDAzGhA==" saltValue="DRBZkBJdSBLJ23QbJrvJaA==" spinCount="100000" sheet="1" objects="1" scenarios="1"/>
  <dataConsolidate/>
  <mergeCells count="4">
    <mergeCell ref="B14:D14"/>
    <mergeCell ref="B6:D6"/>
    <mergeCell ref="B4:G4"/>
    <mergeCell ref="B10:D10"/>
  </mergeCells>
  <pageMargins left="0.7" right="0.7" top="0.75" bottom="0.75" header="0.3" footer="0.3"/>
  <pageSetup paperSize="9" scale="83" fitToHeight="0" orientation="portrait" r:id="rId1"/>
  <headerFooter>
    <oddHeader>&amp;L&amp;"Braggadocio,Regular"&amp;18KP&amp;11rojekt&amp;18L&amp;"-,Regular"&amp;11   d.o.o.                                                                                                                  
Tbilisijska 61, 1000 Ljubljana&amp;C&amp;10&amp;A</oddHeader>
    <oddFooter>&amp;C&amp;10Stran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38</vt:i4>
      </vt:variant>
    </vt:vector>
  </HeadingPairs>
  <TitlesOfParts>
    <vt:vector size="46" baseType="lpstr">
      <vt:lpstr>REKAPITULACIJA</vt:lpstr>
      <vt:lpstr>1. PREDDELA</vt:lpstr>
      <vt:lpstr>2. ZEMELJSKA DELA</vt:lpstr>
      <vt:lpstr>3. VOZIŠČNE KONSTRUKCIJE</vt:lpstr>
      <vt:lpstr>4. KANALIZACIJSKA DELA</vt:lpstr>
      <vt:lpstr>5. GRADBENA IN OBRTNIŠKA DELA</vt:lpstr>
      <vt:lpstr>6. OPREMA CEST</vt:lpstr>
      <vt:lpstr>7. TUJE STORITVE</vt:lpstr>
      <vt:lpstr>_1.1_Geodetska_dela</vt:lpstr>
      <vt:lpstr>_1.2_Čiščenje_terena</vt:lpstr>
      <vt:lpstr>_1.3_Ostala_preddela</vt:lpstr>
      <vt:lpstr>'1. PREDDELA'!_1_preddela_1</vt:lpstr>
      <vt:lpstr>'2. ZEMELJSKA DELA'!_1_preddela_1</vt:lpstr>
      <vt:lpstr>'3. VOZIŠČNE KONSTRUKCIJE'!_1_preddela_1</vt:lpstr>
      <vt:lpstr>'4. KANALIZACIJSKA DELA'!_1_preddela_1</vt:lpstr>
      <vt:lpstr>'5. GRADBENA IN OBRTNIŠKA DELA'!_1_preddela_1</vt:lpstr>
      <vt:lpstr>'6. OPREMA CEST'!_1_preddela_1</vt:lpstr>
      <vt:lpstr>'7. TUJE STORITVE'!_1_preddela_1</vt:lpstr>
      <vt:lpstr>'4. KANALIZACIJSKA DELA'!_1_preddela_2</vt:lpstr>
      <vt:lpstr>_2.1_Izkopi</vt:lpstr>
      <vt:lpstr>_2.2_Planum_tal</vt:lpstr>
      <vt:lpstr>_2.4_Nasipi_zasipi_posteljica</vt:lpstr>
      <vt:lpstr>_2.5_Brežine_zelenice</vt:lpstr>
      <vt:lpstr>_2.9_prevozi_razprostiranje_materiala</vt:lpstr>
      <vt:lpstr>_4.3_Kanalizacija</vt:lpstr>
      <vt:lpstr>_7.3_Telekomunikacijske_naprave</vt:lpstr>
      <vt:lpstr>_7.6_vodovod</vt:lpstr>
      <vt:lpstr>_7.9_Preizkusi_nadzor_dokumentacija</vt:lpstr>
      <vt:lpstr>Čiščenje_terena_1.2</vt:lpstr>
      <vt:lpstr>Geodetska_dela_1.1</vt:lpstr>
      <vt:lpstr>Ostala_preddela_1.3</vt:lpstr>
      <vt:lpstr>'1. PREDDELA'!Print_Area</vt:lpstr>
      <vt:lpstr>'2. ZEMELJSKA DELA'!Print_Area</vt:lpstr>
      <vt:lpstr>'3. VOZIŠČNE KONSTRUKCIJE'!Print_Area</vt:lpstr>
      <vt:lpstr>'4. KANALIZACIJSKA DELA'!Print_Area</vt:lpstr>
      <vt:lpstr>'5. GRADBENA IN OBRTNIŠKA DELA'!Print_Area</vt:lpstr>
      <vt:lpstr>'6. OPREMA CEST'!Print_Area</vt:lpstr>
      <vt:lpstr>'7. TUJE STORITVE'!Print_Area</vt:lpstr>
      <vt:lpstr>REKAPITULACIJA!Print_Area</vt:lpstr>
      <vt:lpstr>'1. PREDDELA'!Print_Titles</vt:lpstr>
      <vt:lpstr>'2. ZEMELJSKA DELA'!Print_Titles</vt:lpstr>
      <vt:lpstr>'3. VOZIŠČNE KONSTRUKCIJE'!Print_Titles</vt:lpstr>
      <vt:lpstr>'4. KANALIZACIJSKA DELA'!Print_Titles</vt:lpstr>
      <vt:lpstr>'5. GRADBENA IN OBRTNIŠKA DELA'!Print_Titles</vt:lpstr>
      <vt:lpstr>'6. OPREMA CEST'!Print_Titles</vt:lpstr>
      <vt:lpstr>'7. TUJE STORITVE'!Print_Titles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Simon Prebil</cp:lastModifiedBy>
  <cp:lastPrinted>2026-04-07T07:39:23Z</cp:lastPrinted>
  <dcterms:created xsi:type="dcterms:W3CDTF">2010-07-30T11:24:43Z</dcterms:created>
  <dcterms:modified xsi:type="dcterms:W3CDTF">2026-07-27T13:39:54Z</dcterms:modified>
</cp:coreProperties>
</file>