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a_delovni_zvezek" defaultThemeVersion="124226"/>
  <mc:AlternateContent xmlns:mc="http://schemas.openxmlformats.org/markup-compatibility/2006">
    <mc:Choice Requires="x15">
      <x15ac:absPath xmlns:x15ac="http://schemas.microsoft.com/office/spreadsheetml/2010/11/ac" url="S:\Projekti\PLOČNIK SENOŽETI ČEZ STAJSKI POTOK\POPISI ZA JN 1. FAZA\"/>
    </mc:Choice>
  </mc:AlternateContent>
  <xr:revisionPtr revIDLastSave="0" documentId="13_ncr:1_{572BB2DE-A0DC-450A-989A-0D583BBC221C}" xr6:coauthVersionLast="36" xr6:coauthVersionMax="47" xr10:uidLastSave="{00000000-0000-0000-0000-000000000000}"/>
  <bookViews>
    <workbookView xWindow="28680" yWindow="-120" windowWidth="29040" windowHeight="15720" tabRatio="878" activeTab="7" xr2:uid="{00000000-000D-0000-FFFF-FFFF00000000}"/>
  </bookViews>
  <sheets>
    <sheet name="REKAPITULACIJA" sheetId="1" r:id="rId1"/>
    <sheet name="1. PREDDELA" sheetId="2" r:id="rId2"/>
    <sheet name="2. ZEMELJSKA DELA" sheetId="4" r:id="rId3"/>
    <sheet name="3. VOZIŠČNE KONSTRUKCIJE" sheetId="5" r:id="rId4"/>
    <sheet name="4. ODVODNJAVANJE" sheetId="6" r:id="rId5"/>
    <sheet name="5. GRADBENA IN OBRTNIŠKA DELA" sheetId="7" r:id="rId6"/>
    <sheet name="6. OPREMA CEST" sheetId="8" r:id="rId7"/>
    <sheet name="7. TUJE STORITVE" sheetId="9" r:id="rId8"/>
  </sheets>
  <definedNames>
    <definedName name="_1.1_Geodetska_dela">'1. PREDDELA'!$B$6</definedName>
    <definedName name="_1.2_Čiščenje_terena">'1. PREDDELA'!$B$13</definedName>
    <definedName name="_1.3_Ostala_preddela">'1. PREDDELA'!$B$32</definedName>
    <definedName name="_1.4_Predhodna_dela">'1. PREDDELA'!#REF!</definedName>
    <definedName name="_1.5_Geotehnika_predorov">'1. PREDDELA'!#REF!</definedName>
    <definedName name="_1_preddela_1" localSheetId="1">'1. PREDDELA'!$B$2:$F$48</definedName>
    <definedName name="_1_preddela_1" localSheetId="2">'2. ZEMELJSKA DELA'!$B$2:$F$42</definedName>
    <definedName name="_1_preddela_1" localSheetId="3">'3. VOZIŠČNE KONSTRUKCIJE'!$B$2:$F$48</definedName>
    <definedName name="_1_preddela_1" localSheetId="4">'4. ODVODNJAVANJE'!$B$2:$F$37</definedName>
    <definedName name="_1_preddela_1" localSheetId="5">'5. GRADBENA IN OBRTNIŠKA DELA'!$B$2:$F$6</definedName>
    <definedName name="_1_preddela_1" localSheetId="6">'6. OPREMA CEST'!$B$2:$F$25</definedName>
    <definedName name="_1_preddela_1" localSheetId="7">'7. TUJE STORITVE'!$B$2:$F$64</definedName>
    <definedName name="_2.1_Izkopi">'2. ZEMELJSKA DELA'!$B$6</definedName>
    <definedName name="_2.2_Planum_tal">'2. ZEMELJSKA DELA'!$B$15</definedName>
    <definedName name="_2.3_ločilne_drenažne_filterske_plasti">'2. ZEMELJSKA DELA'!$B$19</definedName>
    <definedName name="_2.4_Nasipi_zasipi_posteljica">'2. ZEMELJSKA DELA'!$B$23</definedName>
    <definedName name="_2.5_Brežine_zelenice">'2. ZEMELJSKA DELA'!$B$29</definedName>
    <definedName name="_2.6_Armiranje_zemljin">'2. ZEMELJSKA DELA'!#REF!</definedName>
    <definedName name="_2.7_Koli_vodnjaki">'2. ZEMELJSKA DELA'!#REF!</definedName>
    <definedName name="_2.8_Zagatne_stene">'2. ZEMELJSKA DELA'!#REF!</definedName>
    <definedName name="_2.9_prevozi_razprostiranje_materiala">'2. ZEMELJSKA DELA'!$B$34</definedName>
    <definedName name="_3.1_Nosilne_plasti">'3. VOZIŠČNE KONSTRUKCIJE'!$B$6</definedName>
    <definedName name="_3.2_Obrabne_plasti">'3. VOZIŠČNE KONSTRUKCIJE'!$B$16</definedName>
    <definedName name="_3.3_Vezane_nosilne_in_obrabne_plasti">'3. VOZIŠČNE KONSTRUKCIJE'!#REF!</definedName>
    <definedName name="_3.4_Tlakovane_obrabne_plasti">'3. VOZIŠČNE KONSTRUKCIJE'!$B$30</definedName>
    <definedName name="_3.5_Robni_elementi_vozišč">'3. VOZIŠČNE KONSTRUKCIJE'!$B$34</definedName>
    <definedName name="_4.1_Površinsko_odvodnjavanje">'4. ODVODNJAVANJE'!$B$6</definedName>
    <definedName name="_4.2_Drenaže">'4. ODVODNJAVANJE'!#REF!</definedName>
    <definedName name="_4.3_Kanalizacija">'4. ODVODNJAVANJE'!$B$13</definedName>
    <definedName name="_4.4_Jaški">'4. ODVODNJAVANJE'!$B$24</definedName>
    <definedName name="_4.5_Prepusti">'4. ODVODNJAVANJE'!$B$33</definedName>
    <definedName name="_4.6_Izviri_ponikovalnice">'4. ODVODNJAVANJE'!#REF!</definedName>
    <definedName name="_5.1_Tesarska_dela">'5. GRADBENA IN OBRTNIŠKA DELA'!#REF!</definedName>
    <definedName name="_5.2_Dela_z_jeklom">'5. GRADBENA IN OBRTNIŠKA DELA'!#REF!</definedName>
    <definedName name="_5.3_Dela_z_cementnim_betonom">'5. GRADBENA IN OBRTNIŠKA DELA'!#REF!</definedName>
    <definedName name="_5.4_Zidarska_dela">'5. GRADBENA IN OBRTNIŠKA DELA'!#REF!</definedName>
    <definedName name="_5.5_Popravila_objektov">'5. GRADBENA IN OBRTNIŠKA DELA'!#REF!</definedName>
    <definedName name="_5.6_Sidranje">'5. GRADBENA IN OBRTNIŠKA DELA'!#REF!</definedName>
    <definedName name="_5.7_Injektiranje">'5. GRADBENA IN OBRTNIŠKA DELA'!#REF!</definedName>
    <definedName name="_5.8_Ključavničarska_dela">'5. GRADBENA IN OBRTNIŠKA DELA'!#REF!</definedName>
    <definedName name="_5.9_Zaščitna_dela">'5. GRADBENA IN OBRTNIŠKA DELA'!#REF!</definedName>
    <definedName name="_6.1_Pokončna_oprema_cest">'6. OPREMA CEST'!$B$6</definedName>
    <definedName name="_6.2_Označbe_na_voziščihž">'6. OPREMA CEST'!$B$16</definedName>
    <definedName name="_6.3_Oprema_za_vodenje_prometa">'6. OPREMA CEST'!#REF!</definedName>
    <definedName name="_6.4_Oprema_za_zavarovanje_prometa">'6. OPREMA CEST'!#REF!</definedName>
    <definedName name="_6.5_Oprema_za_zimsko_službo">'6. OPREMA CEST'!#REF!</definedName>
    <definedName name="_6.6_Druga_prometna_oprema_cest">'6. OPREMA CEST'!#REF!</definedName>
    <definedName name="_7.2_Elektroenergetski_vodi">'7. TUJE STORITVE'!#REF!</definedName>
    <definedName name="_7.3_Telekomunikacijske_naprave">'7. TUJE STORITVE'!$B$6</definedName>
    <definedName name="_7.4_klic_v_sili">'7. TUJE STORITVE'!#REF!</definedName>
    <definedName name="_7.5_Javna_razsvetljava">'7. TUJE STORITVE'!$B$10</definedName>
    <definedName name="_7.6_vodovod">'7. TUJE STORITVE'!$B$53</definedName>
    <definedName name="_7.7_Plinovod">'7. TUJE STORITVE'!#REF!</definedName>
    <definedName name="_7.8_Železnica">'7. TUJE STORITVE'!#REF!</definedName>
    <definedName name="_7.9_Preizkusi_nadzor_dokumentacija">'7. TUJE STORITVE'!$B$57</definedName>
    <definedName name="_xlnm._FilterDatabase" localSheetId="1" hidden="1">'1. PREDDELA'!$E$1:$G$48</definedName>
    <definedName name="_xlnm._FilterDatabase" localSheetId="2" hidden="1">'2. ZEMELJSKA DELA'!$E$1:$G$42</definedName>
    <definedName name="_xlnm._FilterDatabase" localSheetId="3" hidden="1">'3. VOZIŠČNE KONSTRUKCIJE'!$E$1:$G$48</definedName>
    <definedName name="_xlnm._FilterDatabase" localSheetId="4" hidden="1">'4. ODVODNJAVANJE'!$E$1:$G$37</definedName>
    <definedName name="_xlnm._FilterDatabase" localSheetId="5" hidden="1">'5. GRADBENA IN OBRTNIŠKA DELA'!$E$1:$G$6</definedName>
    <definedName name="_xlnm._FilterDatabase" localSheetId="6" hidden="1">'6. OPREMA CEST'!$E$1:$G$25</definedName>
    <definedName name="_xlnm._FilterDatabase" localSheetId="7" hidden="1">'7. TUJE STORITVE'!$E$1:$G$64</definedName>
    <definedName name="Čiščenje_terena_1.2">'1. PREDDELA'!$B$13</definedName>
    <definedName name="Geodetska_dela_1.1">'1. PREDDELA'!$B$6</definedName>
    <definedName name="iri_ponikovalnice">'4. ODVODNJAVANJE'!#REF!</definedName>
    <definedName name="Ostala_preddela_1.3">'1. PREDDELA'!$B$32</definedName>
    <definedName name="Predhodna_dela_1.4">'1. PREDDELA'!#REF!</definedName>
    <definedName name="_xlnm.Print_Area" localSheetId="1">'1. PREDDELA'!$A$1:$G$51</definedName>
    <definedName name="_xlnm.Print_Area" localSheetId="2">'2. ZEMELJSKA DELA'!$A$1:$G$42</definedName>
    <definedName name="_xlnm.Print_Area" localSheetId="3">'3. VOZIŠČNE KONSTRUKCIJE'!$A$1:$G$48</definedName>
    <definedName name="_xlnm.Print_Area" localSheetId="4">'4. ODVODNJAVANJE'!$A$1:$G$37</definedName>
    <definedName name="_xlnm.Print_Area" localSheetId="5">'5. GRADBENA IN OBRTNIŠKA DELA'!$A$1:$G$6</definedName>
    <definedName name="_xlnm.Print_Area" localSheetId="6">'6. OPREMA CEST'!$A$1:$G$25</definedName>
    <definedName name="_xlnm.Print_Area" localSheetId="0">REKAPITULACIJA!$A$1:$I$36</definedName>
    <definedName name="_xlnm.Print_Titles" localSheetId="1">'1. PREDDELA'!$1:$3</definedName>
    <definedName name="_xlnm.Print_Titles" localSheetId="2">'2. ZEMELJSKA DELA'!$1:$3</definedName>
    <definedName name="_xlnm.Print_Titles" localSheetId="3">'3. VOZIŠČNE KONSTRUKCIJE'!$1:$3</definedName>
    <definedName name="_xlnm.Print_Titles" localSheetId="4">'4. ODVODNJAVANJE'!$1:$3</definedName>
    <definedName name="_xlnm.Print_Titles" localSheetId="5">'5. GRADBENA IN OBRTNIŠKA DELA'!$1:$3</definedName>
    <definedName name="_xlnm.Print_Titles" localSheetId="6">'6. OPREMA CEST'!$1:$3</definedName>
    <definedName name="_xlnm.Print_Titles" localSheetId="7">'7. TUJE STORITVE'!$1:$3</definedName>
    <definedName name="za_zavarovanje_prometa">'6. OPREMA CEST'!#REF!</definedName>
  </definedNames>
  <calcPr calcId="191029"/>
</workbook>
</file>

<file path=xl/calcChain.xml><?xml version="1.0" encoding="utf-8"?>
<calcChain xmlns="http://schemas.openxmlformats.org/spreadsheetml/2006/main">
  <c r="G48" i="2" l="1"/>
  <c r="G45" i="2"/>
  <c r="G44" i="2"/>
  <c r="E43" i="2"/>
  <c r="E42" i="2"/>
  <c r="E41" i="2"/>
  <c r="H26" i="1"/>
  <c r="H24" i="1"/>
  <c r="H22" i="1"/>
  <c r="H20" i="1"/>
  <c r="G64" i="9"/>
  <c r="G25" i="8"/>
  <c r="G37" i="6"/>
  <c r="G62" i="9"/>
  <c r="G61" i="9"/>
  <c r="G60" i="9"/>
  <c r="G59" i="9"/>
  <c r="G55" i="9"/>
  <c r="G51" i="9"/>
  <c r="G50" i="9"/>
  <c r="G49" i="9"/>
  <c r="G48" i="9"/>
  <c r="G47" i="9"/>
  <c r="G46" i="9"/>
  <c r="G45" i="9"/>
  <c r="G44" i="9"/>
  <c r="G43" i="9"/>
  <c r="G42" i="9"/>
  <c r="G40" i="9"/>
  <c r="G41" i="9"/>
  <c r="G39" i="9"/>
  <c r="G36" i="9"/>
  <c r="G35" i="9"/>
  <c r="G34" i="9"/>
  <c r="G33" i="9"/>
  <c r="G32" i="9"/>
  <c r="G31" i="9"/>
  <c r="G30" i="9"/>
  <c r="G27" i="9"/>
  <c r="G24" i="9"/>
  <c r="G21" i="9"/>
  <c r="G18" i="9"/>
  <c r="G17" i="9"/>
  <c r="G16" i="9"/>
  <c r="G15" i="9"/>
  <c r="G13" i="9"/>
  <c r="G8" i="9"/>
  <c r="G23" i="8"/>
  <c r="G22" i="8"/>
  <c r="G21" i="8"/>
  <c r="G20" i="8"/>
  <c r="G19" i="8"/>
  <c r="G18" i="8"/>
  <c r="G14" i="8"/>
  <c r="G13" i="8"/>
  <c r="G12" i="8"/>
  <c r="G11" i="8"/>
  <c r="G10" i="8"/>
  <c r="G9" i="8"/>
  <c r="G8" i="8"/>
  <c r="G35" i="6"/>
  <c r="G31" i="6"/>
  <c r="G30" i="6"/>
  <c r="G29" i="6"/>
  <c r="G28" i="6"/>
  <c r="G27" i="6"/>
  <c r="G26" i="6"/>
  <c r="G22" i="6"/>
  <c r="G21" i="6"/>
  <c r="G20" i="6"/>
  <c r="G19" i="6"/>
  <c r="G18" i="6"/>
  <c r="G17" i="6"/>
  <c r="G16" i="6"/>
  <c r="G15" i="6"/>
  <c r="G11" i="6"/>
  <c r="G10" i="6"/>
  <c r="G9" i="6"/>
  <c r="G8" i="6"/>
  <c r="G46" i="5"/>
  <c r="G42" i="5"/>
  <c r="G41" i="5"/>
  <c r="G40" i="5"/>
  <c r="G39" i="5"/>
  <c r="G38" i="5"/>
  <c r="G32" i="5"/>
  <c r="G28" i="5"/>
  <c r="G48" i="5" s="1"/>
  <c r="H18" i="1" s="1"/>
  <c r="G27" i="5"/>
  <c r="G26" i="5"/>
  <c r="G22" i="5"/>
  <c r="G21" i="5"/>
  <c r="G20" i="5"/>
  <c r="G14" i="5"/>
  <c r="G10" i="5"/>
  <c r="G9" i="5"/>
  <c r="G40" i="4"/>
  <c r="G39" i="4"/>
  <c r="G38" i="4"/>
  <c r="G37" i="4"/>
  <c r="G36" i="4"/>
  <c r="G32" i="4"/>
  <c r="G31" i="4"/>
  <c r="G27" i="4"/>
  <c r="G26" i="4"/>
  <c r="G25" i="4"/>
  <c r="G21" i="4"/>
  <c r="G17" i="4"/>
  <c r="G13" i="4"/>
  <c r="G12" i="4"/>
  <c r="G11" i="4"/>
  <c r="G10" i="4"/>
  <c r="G9" i="4"/>
  <c r="G8" i="4"/>
  <c r="G40" i="2"/>
  <c r="G37" i="2"/>
  <c r="G36" i="2"/>
  <c r="G35" i="2"/>
  <c r="G30" i="2"/>
  <c r="G26" i="2"/>
  <c r="G24" i="2"/>
  <c r="G23" i="2"/>
  <c r="G19" i="2"/>
  <c r="G18" i="2"/>
  <c r="G17" i="2"/>
  <c r="G11" i="2"/>
  <c r="G10" i="2"/>
  <c r="G9" i="2"/>
  <c r="G8" i="2"/>
  <c r="G42" i="4" l="1"/>
  <c r="H16" i="1" s="1"/>
  <c r="E22" i="6"/>
  <c r="E18" i="6"/>
  <c r="E19" i="6" s="1"/>
  <c r="E17" i="6"/>
  <c r="E31" i="4"/>
  <c r="E27" i="4"/>
  <c r="E26" i="4"/>
  <c r="E17" i="4"/>
  <c r="E21" i="4" s="1"/>
  <c r="E14" i="5"/>
  <c r="E10" i="5" s="1"/>
  <c r="O5" i="4"/>
  <c r="E9" i="4" s="1"/>
  <c r="N7" i="4"/>
  <c r="E46" i="5"/>
  <c r="E40" i="5"/>
  <c r="E39" i="5"/>
  <c r="E38" i="5"/>
  <c r="E25" i="2"/>
  <c r="E24" i="2" s="1"/>
  <c r="E37" i="4" s="1"/>
  <c r="E32" i="5"/>
  <c r="E20" i="5"/>
  <c r="E9" i="5"/>
  <c r="E22" i="5"/>
  <c r="E10" i="2"/>
  <c r="E8" i="2"/>
  <c r="E21" i="8"/>
  <c r="E20" i="8"/>
  <c r="E22" i="8"/>
  <c r="E28" i="6"/>
  <c r="E21" i="5"/>
  <c r="E26" i="5" s="1"/>
  <c r="E8" i="4"/>
  <c r="N8" i="4"/>
  <c r="E26" i="2"/>
  <c r="E23" i="2"/>
  <c r="E39" i="4" s="1"/>
  <c r="E19" i="2"/>
  <c r="E11" i="2"/>
  <c r="E9" i="8"/>
  <c r="O6" i="4"/>
  <c r="E13" i="4" s="1"/>
  <c r="E28" i="5" l="1"/>
  <c r="E11" i="4"/>
  <c r="P6" i="4"/>
  <c r="E40" i="4"/>
  <c r="K32" i="5" l="1"/>
  <c r="E27" i="6" l="1"/>
  <c r="E12" i="4" l="1"/>
  <c r="E10" i="4"/>
  <c r="E38" i="4" l="1"/>
  <c r="E25" i="4"/>
  <c r="E11" i="9" l="1"/>
  <c r="E9" i="9"/>
  <c r="E31" i="5" l="1"/>
  <c r="E30" i="5"/>
  <c r="E29" i="5"/>
  <c r="E36" i="4" l="1"/>
  <c r="E27" i="5" l="1"/>
  <c r="E32" i="4" l="1"/>
  <c r="E5" i="4" l="1"/>
  <c r="E7" i="9" l="1"/>
  <c r="E6" i="9"/>
  <c r="E5" i="9" l="1"/>
  <c r="E10" i="9" l="1"/>
  <c r="E9" i="2" l="1"/>
  <c r="E6" i="6" l="1"/>
  <c r="E5" i="6"/>
  <c r="E7" i="6"/>
  <c r="G25" i="2" l="1"/>
  <c r="E58" i="9"/>
  <c r="E57" i="9"/>
  <c r="E56" i="9"/>
  <c r="E54" i="9"/>
  <c r="E53" i="9"/>
  <c r="E17" i="8"/>
  <c r="E16" i="8"/>
  <c r="E15" i="8"/>
  <c r="E7" i="8"/>
  <c r="E6" i="8"/>
  <c r="E5" i="8"/>
  <c r="E34" i="6"/>
  <c r="E33" i="6"/>
  <c r="E32" i="6"/>
  <c r="E24" i="6"/>
  <c r="E45" i="5"/>
  <c r="E44" i="5"/>
  <c r="E43" i="5"/>
  <c r="E37" i="5"/>
  <c r="E36" i="5"/>
  <c r="E35" i="5"/>
  <c r="E19" i="5"/>
  <c r="E18" i="5"/>
  <c r="E17" i="5"/>
  <c r="E13" i="5"/>
  <c r="E12" i="5"/>
  <c r="E8" i="5"/>
  <c r="E7" i="5"/>
  <c r="E30" i="4"/>
  <c r="E29" i="4"/>
  <c r="E28" i="4"/>
  <c r="E20" i="4"/>
  <c r="E19" i="4"/>
  <c r="E18" i="4"/>
  <c r="E15" i="4"/>
  <c r="E14" i="4"/>
  <c r="E7" i="4"/>
  <c r="E6" i="4"/>
  <c r="E39" i="2"/>
  <c r="E38" i="2"/>
  <c r="E34" i="2"/>
  <c r="E33" i="2"/>
  <c r="E29" i="2"/>
  <c r="E27" i="2"/>
  <c r="E28" i="2"/>
  <c r="E22" i="2"/>
  <c r="E21" i="2"/>
  <c r="E20" i="2"/>
  <c r="E14" i="2"/>
  <c r="E15" i="2"/>
  <c r="E16" i="2"/>
  <c r="E7" i="2"/>
  <c r="E6" i="2"/>
  <c r="E5" i="2"/>
  <c r="H14" i="1" l="1"/>
  <c r="H28" i="1" s="1"/>
  <c r="H31" i="1" s="1"/>
  <c r="H33" i="1" s="1"/>
  <c r="H36" i="1" s="1"/>
  <c r="E52" i="9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1_preddela" type="6" refreshedVersion="3" background="1" saveData="1">
    <textPr codePage="65000" sourceFile="C:\Documents and Settings\student\Desktop\1_preddela.txt" decimal="," thousands=".">
      <textFields count="3">
        <textField type="text"/>
        <textField/>
        <textField/>
      </textFields>
    </textPr>
  </connection>
  <connection id="2" xr16:uid="{00000000-0015-0000-FFFF-FFFF01000000}" name="1_preddela1" type="6" refreshedVersion="3" background="1" saveData="1">
    <textPr codePage="65000" sourceFile="C:\Documents and Settings\student\Desktop\1_preddela.txt" decimal="," thousands=".">
      <textFields count="3">
        <textField type="text"/>
        <textField/>
        <textField/>
      </textFields>
    </textPr>
  </connection>
  <connection id="3" xr16:uid="{00000000-0015-0000-FFFF-FFFF02000000}" name="1_preddela11" type="6" refreshedVersion="3" background="1" saveData="1">
    <textPr codePage="65000" sourceFile="C:\Documents and Settings\student\Desktop\1_preddela.txt" decimal="," thousands=".">
      <textFields count="3">
        <textField type="text"/>
        <textField/>
        <textField/>
      </textFields>
    </textPr>
  </connection>
  <connection id="4" xr16:uid="{00000000-0015-0000-FFFF-FFFF03000000}" name="1_preddela12" type="6" refreshedVersion="3" background="1" saveData="1">
    <textPr codePage="65000" sourceFile="C:\Documents and Settings\student\Desktop\1_preddela.txt" decimal="," thousands=".">
      <textFields count="3">
        <textField type="text"/>
        <textField/>
        <textField/>
      </textFields>
    </textPr>
  </connection>
  <connection id="5" xr16:uid="{00000000-0015-0000-FFFF-FFFF04000000}" name="1_preddela121" type="6" refreshedVersion="3" background="1" saveData="1">
    <textPr codePage="65000" sourceFile="C:\Documents and Settings\student\Desktop\1_preddela.txt" decimal="," thousands=".">
      <textFields count="3">
        <textField type="text"/>
        <textField/>
        <textField/>
      </textFields>
    </textPr>
  </connection>
  <connection id="6" xr16:uid="{00000000-0015-0000-FFFF-FFFF05000000}" name="1_preddela2" type="6" refreshedVersion="3" background="1" saveData="1">
    <textPr codePage="65000" sourceFile="C:\Documents and Settings\student\Desktop\1_preddela.txt" decimal="," thousands=".">
      <textFields count="3">
        <textField type="text"/>
        <textField/>
        <textField/>
      </textFields>
    </textPr>
  </connection>
  <connection id="7" xr16:uid="{00000000-0015-0000-FFFF-FFFF06000000}" name="1_preddela3" type="6" refreshedVersion="3" background="1" saveData="1">
    <textPr codePage="65000" sourceFile="C:\Documents and Settings\student\Desktop\1_preddela.txt" decimal="," thousands=".">
      <textFields count="3">
        <textField type="text"/>
        <textField/>
        <textField/>
      </textFields>
    </textPr>
  </connection>
</connections>
</file>

<file path=xl/sharedStrings.xml><?xml version="1.0" encoding="utf-8"?>
<sst xmlns="http://schemas.openxmlformats.org/spreadsheetml/2006/main" count="482" uniqueCount="333">
  <si>
    <t>1.   PREDDELA</t>
  </si>
  <si>
    <t>km</t>
  </si>
  <si>
    <t>11 121</t>
  </si>
  <si>
    <t>11 131</t>
  </si>
  <si>
    <t>kos</t>
  </si>
  <si>
    <t>11 221</t>
  </si>
  <si>
    <t>11 631</t>
  </si>
  <si>
    <t>m2</t>
  </si>
  <si>
    <t>12 211</t>
  </si>
  <si>
    <t>12 212</t>
  </si>
  <si>
    <t>m1</t>
  </si>
  <si>
    <t>m3</t>
  </si>
  <si>
    <t>12 322</t>
  </si>
  <si>
    <t>12 372</t>
  </si>
  <si>
    <t>12 382</t>
  </si>
  <si>
    <t>12 391</t>
  </si>
  <si>
    <t>12 498</t>
  </si>
  <si>
    <t>dan</t>
  </si>
  <si>
    <t>13 112</t>
  </si>
  <si>
    <t>13 113</t>
  </si>
  <si>
    <t>13 211</t>
  </si>
  <si>
    <t>13 311</t>
  </si>
  <si>
    <t>13 312</t>
  </si>
  <si>
    <t>1.1 Geodetska dela</t>
  </si>
  <si>
    <t>1.2  Čiščenje terena</t>
  </si>
  <si>
    <t>1.2.2 Odstranitev prometne signalizacije in opreme</t>
  </si>
  <si>
    <t>1.2.3 Porušitev in odstranitev voziščnih konstrukcij</t>
  </si>
  <si>
    <t>1.2.4 Porušitev in odstranitev objektov</t>
  </si>
  <si>
    <t>1.3 Ostala preddela</t>
  </si>
  <si>
    <t>1.3.1 Omejitve prometa</t>
  </si>
  <si>
    <t>1.3.2 Pripravljalna dela pri objektih</t>
  </si>
  <si>
    <t>1.3.3 Začasni objekti</t>
  </si>
  <si>
    <t>šifra</t>
  </si>
  <si>
    <t>opis dela</t>
  </si>
  <si>
    <t>količina</t>
  </si>
  <si>
    <t>cena</t>
  </si>
  <si>
    <t>znesek</t>
  </si>
  <si>
    <t>enota</t>
  </si>
  <si>
    <t>REKAPITULACIJA  GRADBENIH STROŠKOV</t>
  </si>
  <si>
    <t>skupaj</t>
  </si>
  <si>
    <t xml:space="preserve">S K U P A J                    </t>
  </si>
  <si>
    <t xml:space="preserve">vrednosti v postavkah množi  s faktorjem </t>
  </si>
  <si>
    <t>TUKAJ VNESI CENE!!!</t>
  </si>
  <si>
    <t xml:space="preserve">Porušitev in odstranitev robnika iz cementnega betona
</t>
  </si>
  <si>
    <t xml:space="preserve">Zavarovanje gradbišča v času gradnje s polovično zaporo prometa in ročnim usmerjanjem 
</t>
  </si>
  <si>
    <t>SKUPAJ PREDDELA:</t>
  </si>
  <si>
    <t>2.   ZEMELJSKA DELA</t>
  </si>
  <si>
    <t>21 114</t>
  </si>
  <si>
    <t>2.2  Planum temeljnih tal</t>
  </si>
  <si>
    <t>21 224</t>
  </si>
  <si>
    <t>21 313</t>
  </si>
  <si>
    <t>21 314</t>
  </si>
  <si>
    <t>21 323</t>
  </si>
  <si>
    <t>21 324</t>
  </si>
  <si>
    <t>22 112</t>
  </si>
  <si>
    <t>23 312</t>
  </si>
  <si>
    <t>24 112</t>
  </si>
  <si>
    <t>24 461</t>
  </si>
  <si>
    <t>24 612</t>
  </si>
  <si>
    <t>25 112</t>
  </si>
  <si>
    <t>25 151</t>
  </si>
  <si>
    <t>t</t>
  </si>
  <si>
    <t>29 123</t>
  </si>
  <si>
    <t>29 151</t>
  </si>
  <si>
    <t>29 152</t>
  </si>
  <si>
    <t>29 153</t>
  </si>
  <si>
    <t>29 154</t>
  </si>
  <si>
    <t>SKUPAJ ZEMELJSKA DELA:</t>
  </si>
  <si>
    <t xml:space="preserve">Površinski izkop plodne zemljine – 1. kategorije – strojno z nakladanjem
</t>
  </si>
  <si>
    <t xml:space="preserve">Ureditev planuma temeljnih tal vezljive zemljine – 3. kategorije
</t>
  </si>
  <si>
    <t xml:space="preserve">Dobava in vgraditev geotekstilije za ločilno plast (po načrtu), natezna trdnost nad 12 do 14 kN/m2
</t>
  </si>
  <si>
    <t xml:space="preserve">Izdelava posteljice v debelini plasti do 50 cm iz zrnate kamnine – 3. kategorije
</t>
  </si>
  <si>
    <t xml:space="preserve">Ureditev planuma nasipa, zasipa, klina ali posteljice iz zrnate kamnine – 3. kategorije
</t>
  </si>
  <si>
    <t>2.1  Izkopi</t>
  </si>
  <si>
    <t>2.3  Ločilne, drenažne in filtrske plasti ter delovni plato</t>
  </si>
  <si>
    <t>2.4  Nasipi, zasipi, klini, posteljica in glinasti naboj</t>
  </si>
  <si>
    <t>2.5  Brežine in zelenice</t>
  </si>
  <si>
    <t>2.9  Prevozi, razprostiranje in ureditev deponij materiala</t>
  </si>
  <si>
    <t>3.   VOZIŠČNE KONSTRUKCIJE</t>
  </si>
  <si>
    <t>3.1.1 Nevezane nosilne plasti</t>
  </si>
  <si>
    <t>4.   ODVODNJAVANJE</t>
  </si>
  <si>
    <t>4.1  Površinsko odvodnjavanje</t>
  </si>
  <si>
    <t>4.3  Globinsko odvodnjavanje - kanalizacija</t>
  </si>
  <si>
    <t>43 231</t>
  </si>
  <si>
    <t>43 232</t>
  </si>
  <si>
    <t>43 272</t>
  </si>
  <si>
    <t>43 831</t>
  </si>
  <si>
    <t>43 841</t>
  </si>
  <si>
    <t>4.4  Jaški</t>
  </si>
  <si>
    <t>44 333</t>
  </si>
  <si>
    <t>44 797</t>
  </si>
  <si>
    <t>44 961</t>
  </si>
  <si>
    <t>44 977</t>
  </si>
  <si>
    <t>44 992</t>
  </si>
  <si>
    <t>4.5  Prepusti</t>
  </si>
  <si>
    <t>45 211</t>
  </si>
  <si>
    <t>5.   GRADBENA IN OBRTNIŠKA DELA</t>
  </si>
  <si>
    <t>m</t>
  </si>
  <si>
    <t>SKUPAJ GRADBENA IN OBRTNIŠKA DELA:</t>
  </si>
  <si>
    <t>SKUPAJ ODVODNJAVANJE:</t>
  </si>
  <si>
    <t>SKUPAJ VOZIŠČNE KONSTRUKCIJE:</t>
  </si>
  <si>
    <t>3.1  Nosilne plasti</t>
  </si>
  <si>
    <t>SKUPAJ OPREMA CEST:</t>
  </si>
  <si>
    <t>6.   OPREMA CEST</t>
  </si>
  <si>
    <t>6.1  Pokončna oprema cest</t>
  </si>
  <si>
    <t>61 112</t>
  </si>
  <si>
    <t>61 216</t>
  </si>
  <si>
    <t>61 217</t>
  </si>
  <si>
    <t>61 218</t>
  </si>
  <si>
    <t>61 612</t>
  </si>
  <si>
    <t>61 712</t>
  </si>
  <si>
    <t>61 714</t>
  </si>
  <si>
    <t>6.2  Označbe na voziščih</t>
  </si>
  <si>
    <t>62 112</t>
  </si>
  <si>
    <t>62 162</t>
  </si>
  <si>
    <t>62 167</t>
  </si>
  <si>
    <t>62 168</t>
  </si>
  <si>
    <t>62 222</t>
  </si>
  <si>
    <t>62 252</t>
  </si>
  <si>
    <t>SKUPAJ TUJE STORITVE:</t>
  </si>
  <si>
    <t>7.   TUJE STORITVE</t>
  </si>
  <si>
    <t>7.3  Telekomunikacijske naprave</t>
  </si>
  <si>
    <t>73 131</t>
  </si>
  <si>
    <t>7.5  Javna razsvetljava</t>
  </si>
  <si>
    <t>75 111</t>
  </si>
  <si>
    <t>75 211</t>
  </si>
  <si>
    <t>75 311</t>
  </si>
  <si>
    <t>75 411</t>
  </si>
  <si>
    <t>75 511</t>
  </si>
  <si>
    <t>75 611</t>
  </si>
  <si>
    <t>7.6  Vodovodi</t>
  </si>
  <si>
    <t>76 111</t>
  </si>
  <si>
    <t>7.9  Preizkusi, nadzor in tehnična dokumentacija</t>
  </si>
  <si>
    <t>79 311</t>
  </si>
  <si>
    <t>ur</t>
  </si>
  <si>
    <t>79 351</t>
  </si>
  <si>
    <t>31 132</t>
  </si>
  <si>
    <t>31 181</t>
  </si>
  <si>
    <t>3.1.4-6 Asfaltne nosilne plasti - Asphalt concrete - base (AC base)</t>
  </si>
  <si>
    <t>31 552</t>
  </si>
  <si>
    <t>3.2  Obrabne plasti</t>
  </si>
  <si>
    <t>3.2.2 Asfaltne obrabne in zaporne plasti - bitumenski betoni - Asphalt concrete - surface (AC surf)</t>
  </si>
  <si>
    <t>32 254</t>
  </si>
  <si>
    <t>32 274</t>
  </si>
  <si>
    <t>3.2.4 Asfaltne obrabne in zaporne plasti - površinske prevleke - Surface dressing (SD)</t>
  </si>
  <si>
    <t>32 491</t>
  </si>
  <si>
    <t>32 497</t>
  </si>
  <si>
    <t>32 498</t>
  </si>
  <si>
    <t>3.4  Tlakovane obrabne plasti</t>
  </si>
  <si>
    <t>3.5  Robni elementi vozišč</t>
  </si>
  <si>
    <t>3.5.2 Robniki</t>
  </si>
  <si>
    <t>35 211</t>
  </si>
  <si>
    <t>35 214</t>
  </si>
  <si>
    <t>35 235</t>
  </si>
  <si>
    <t>35 236</t>
  </si>
  <si>
    <t>35 275</t>
  </si>
  <si>
    <t>3.6  Bankine</t>
  </si>
  <si>
    <t>36 111</t>
  </si>
  <si>
    <t>1.    PREDDELA</t>
  </si>
  <si>
    <t>2.    ZEMELJSKA DELA</t>
  </si>
  <si>
    <t>3.    VOZIŠČNE KONSTRUKCIJE</t>
  </si>
  <si>
    <t>4.    ODVODNJAVANJE</t>
  </si>
  <si>
    <t>5.    GRADBENA IN OBRTNIŠKA DELA</t>
  </si>
  <si>
    <t>6.    OPREMA CEST</t>
  </si>
  <si>
    <t>7.    TUJE STORITVE</t>
  </si>
  <si>
    <t xml:space="preserve">Izdelava izravnalne plasti iz drobljenca v povprečni debelini do 5 cm
</t>
  </si>
  <si>
    <t xml:space="preserve">Pobrizg s polimerno bitumensko emulzijo 0,31 do 0,50 kg/m2
</t>
  </si>
  <si>
    <t xml:space="preserve">Dobava in vgraditev predfabriciranega dvignjenega robnika iz cementnega betona s prerezom 15/25 cm
</t>
  </si>
  <si>
    <t xml:space="preserve">Dobava in vgraditev predfabriciranega pogreznjenega robnika iz cementnega betona s prerezom 15/25 cm
</t>
  </si>
  <si>
    <t xml:space="preserve">Dobava in vgraditev dvignjenega vtočnega robnika s prerezom 15/25 cm iz cementnega betona
</t>
  </si>
  <si>
    <t xml:space="preserve">Izdelava bankine iz gramoza ali naravno zdrobljenega kamnitega materiala, široke do 0,50 m
</t>
  </si>
  <si>
    <t>13 142</t>
  </si>
  <si>
    <t xml:space="preserve">Izdelava elaborata začasne prometne ureditve
</t>
  </si>
  <si>
    <t xml:space="preserve">Višinsko prilagajanje kap obstoječe komunalne infrastrukture
</t>
  </si>
  <si>
    <t>22 % DDV</t>
  </si>
  <si>
    <t>12 298</t>
  </si>
  <si>
    <t xml:space="preserve">Porušitev in odstranitev stebrička in temelja prometnega znaka
</t>
  </si>
  <si>
    <t xml:space="preserve">Odlaganje odpadne zmesi zemljine in kamnine, vključno s plačilom komunalne takse
</t>
  </si>
  <si>
    <t xml:space="preserve">Odlaganje odpadnega asfalta na komunalno deponijo, vključno s plačilom komunalne takse
</t>
  </si>
  <si>
    <t>Objekt :</t>
  </si>
  <si>
    <t>Del objekta :</t>
  </si>
  <si>
    <t>Številka načrta :</t>
  </si>
  <si>
    <t xml:space="preserve">Čiščenje utrjene/odrezkane površine/podlage pred pobrizgom z bitumenskim vezivom
</t>
  </si>
  <si>
    <t>43 851</t>
  </si>
  <si>
    <t>44 996</t>
  </si>
  <si>
    <t xml:space="preserve">Doplačilo za zatravitev s semenom
</t>
  </si>
  <si>
    <t xml:space="preserve">Zaščita stikov s "teksabit trakom"
</t>
  </si>
  <si>
    <t>Zavarovanje gradbišča v času gradnje s popolno zaporo prometa</t>
  </si>
  <si>
    <t>m1
ocena</t>
  </si>
  <si>
    <t xml:space="preserve">Projektantski nadzor
</t>
  </si>
  <si>
    <t xml:space="preserve">Geotehnični nadzor
</t>
  </si>
  <si>
    <t xml:space="preserve">Demontaža prometnega znaka na dveh podstavkih
</t>
  </si>
  <si>
    <t xml:space="preserve">Dobava in vgraditev predfabriciranega pogreznjenega robnika iz cementnega betona s prerezom 25/15 cm ( ležeč )
</t>
  </si>
  <si>
    <t>43 853</t>
  </si>
  <si>
    <t>43 854</t>
  </si>
  <si>
    <t xml:space="preserve">Višinsko prilagajanje (do 50 cm) obstoječega jaška komunalne infrastrukture iz cementnega betona, po detajlu iz načrta, krožnega prereza s premerom 60 do 100 cm ali kvadratnega prereza do 100/100 cm
</t>
  </si>
  <si>
    <t>41 641</t>
  </si>
  <si>
    <t>34 921</t>
  </si>
  <si>
    <t xml:space="preserve">Prevoz in odlaganje odpadne zmesi zemljine in kamnine ali asfaltnega rezkanca/drobljenca na deponijo izvajalca v neposredni bližini gradbišča do ponovne vgradnje
</t>
  </si>
  <si>
    <t>79 516</t>
  </si>
  <si>
    <t>79 517</t>
  </si>
  <si>
    <t xml:space="preserve">Humuziranje brežine in zelenice brez valjanja, v debelini do 20 cm - strojno
</t>
  </si>
  <si>
    <t xml:space="preserve">Demontaža in odstranitev prometnega znaka na enem podstavku
</t>
  </si>
  <si>
    <t xml:space="preserve">Pripravljalna dela
</t>
  </si>
  <si>
    <t xml:space="preserve">Organizacija gradbišča – odstranitev začasnih objektov
</t>
  </si>
  <si>
    <t xml:space="preserve">Organizacija gradbišča – postavitev začasnih objektov
</t>
  </si>
  <si>
    <r>
      <t xml:space="preserve">Porušitev in odstranitev obstoječe linijske rešetke na uvozih
</t>
    </r>
    <r>
      <rPr>
        <i/>
        <sz val="10"/>
        <color theme="1"/>
        <rFont val="Arial Narrow"/>
        <family val="2"/>
        <charset val="238"/>
      </rPr>
      <t>(vključno z odvozom na deponijo)</t>
    </r>
    <r>
      <rPr>
        <sz val="10"/>
        <color theme="1"/>
        <rFont val="Arial Narrow"/>
        <family val="2"/>
        <charset val="238"/>
      </rPr>
      <t xml:space="preserve">
</t>
    </r>
  </si>
  <si>
    <t xml:space="preserve">Obnova in zavarovanje zakoličbe osi trase ostale javne ceste v ravninskem terenu
</t>
  </si>
  <si>
    <t xml:space="preserve">Obnova in zavarovanje zakoličbe trase komunalnih vodov v ravninskem terenu
</t>
  </si>
  <si>
    <t xml:space="preserve">Postavitev in zavarovanje prečnega profila ostale javne ceste v ravninskem terenu
</t>
  </si>
  <si>
    <t>Odlaganje odpadnega cementnega betona na komunalno deponijo (odvoz robnikov, kock, tlakovcev, jaškov, kanalizacijskih cevi, …)</t>
  </si>
  <si>
    <t xml:space="preserve">Dobava in vgraditev predfabriciranega dvignjenega robnika iz cementnega betona s prerezom 8/20 cm
</t>
  </si>
  <si>
    <r>
      <t>Izdelava jaška iz polietilena, krožnega prereza s premerom 50 cm, globokega 1,5 do 2,0 m, vključno z vrtanjem odprtin in izdelavo AB venca
(</t>
    </r>
    <r>
      <rPr>
        <i/>
        <sz val="10"/>
        <rFont val="Arial Narrow"/>
        <family val="2"/>
        <charset val="238"/>
      </rPr>
      <t>vtočni jašek s peskolovom</t>
    </r>
    <r>
      <rPr>
        <sz val="10"/>
        <rFont val="Arial Narrow"/>
        <family val="2"/>
        <charset val="238"/>
      </rPr>
      <t xml:space="preserve">)
</t>
    </r>
  </si>
  <si>
    <r>
      <t xml:space="preserve">Izdelava priklopa </t>
    </r>
    <r>
      <rPr>
        <i/>
        <sz val="10"/>
        <rFont val="Arial Narrow"/>
        <family val="2"/>
        <charset val="238"/>
      </rPr>
      <t>vtočnega jaška ali linijskega požiralnika</t>
    </r>
    <r>
      <rPr>
        <sz val="10"/>
        <rFont val="Arial Narrow"/>
        <family val="2"/>
        <charset val="238"/>
      </rPr>
      <t xml:space="preserve"> na predviden </t>
    </r>
    <r>
      <rPr>
        <i/>
        <sz val="10"/>
        <rFont val="Arial Narrow"/>
        <family val="2"/>
        <charset val="238"/>
      </rPr>
      <t>vtočni/revizijski jašek</t>
    </r>
    <r>
      <rPr>
        <sz val="10"/>
        <rFont val="Arial Narrow"/>
        <family val="2"/>
        <charset val="238"/>
      </rPr>
      <t xml:space="preserve">, vključno z vrtanjem odprtin in vsem inštalacijskim materialom in tesnili za priklop
</t>
    </r>
  </si>
  <si>
    <r>
      <t xml:space="preserve">Pregled vgrajenih cevi s </t>
    </r>
    <r>
      <rPr>
        <i/>
        <sz val="10"/>
        <color theme="1"/>
        <rFont val="Arial Narrow"/>
        <family val="2"/>
        <charset val="238"/>
      </rPr>
      <t>TV kamero
*snemanje kanala po standardu SIST EN 13508-2:2003 in skladno z nemškimi smernicami ATV-M 143-2</t>
    </r>
    <r>
      <rPr>
        <sz val="10"/>
        <color theme="1"/>
        <rFont val="Arial Narrow"/>
        <family val="2"/>
        <charset val="238"/>
      </rPr>
      <t xml:space="preserve">
</t>
    </r>
  </si>
  <si>
    <r>
      <t xml:space="preserve">Preskus tesnosti cevi premera do DN200 mm
</t>
    </r>
    <r>
      <rPr>
        <i/>
        <sz val="10"/>
        <color theme="1"/>
        <rFont val="Arial Narrow"/>
        <family val="2"/>
        <charset val="238"/>
      </rPr>
      <t>*tlačni preizkus vodotesnosti položenih kanalizacijskih cevi po navodilih proizvajalca. Preizkus tesnosti se izvede z zrakom po standardu EN 1610</t>
    </r>
    <r>
      <rPr>
        <sz val="10"/>
        <color theme="1"/>
        <rFont val="Arial Narrow"/>
        <family val="2"/>
        <charset val="238"/>
      </rPr>
      <t xml:space="preserve">
</t>
    </r>
  </si>
  <si>
    <r>
      <t xml:space="preserve">Obbetoniranje cevi za kanalizacijo s cementnim betonom C 8/10, po detajlu iz načrta, premera do DN200 mm
</t>
    </r>
    <r>
      <rPr>
        <i/>
        <sz val="10"/>
        <color theme="1"/>
        <rFont val="Arial Narrow"/>
        <family val="2"/>
        <charset val="238"/>
      </rPr>
      <t xml:space="preserve">(Izdelava povezave in priklopa vtočnih jaškov in priklop linijskih kanalet-pod voziščem)
</t>
    </r>
  </si>
  <si>
    <r>
      <t xml:space="preserve">Izdelava kanalizacije iz cevi iz polivinilklorida, vključno s podložno plastjo iz cementnega betona, premera DN200 mm, 
v globini do 1,0 m
</t>
    </r>
    <r>
      <rPr>
        <i/>
        <sz val="10"/>
        <color theme="1"/>
        <rFont val="Arial Narrow"/>
        <family val="2"/>
        <charset val="238"/>
      </rPr>
      <t>(Izdelava navezave vtočnih jaškov-pod voziščem)</t>
    </r>
    <r>
      <rPr>
        <sz val="10"/>
        <color theme="1"/>
        <rFont val="Arial Narrow"/>
        <family val="2"/>
        <charset val="238"/>
      </rPr>
      <t xml:space="preserve">
</t>
    </r>
  </si>
  <si>
    <r>
      <t>Izdelava kanalizacije iz cevi iz polivinilklorida, vključno s podložno plastjo iz cementnega betona, premera DN160, 
v globini do 1,0 m
 (</t>
    </r>
    <r>
      <rPr>
        <i/>
        <sz val="10"/>
        <color theme="1"/>
        <rFont val="Arial Narrow"/>
        <family val="2"/>
        <charset val="238"/>
      </rPr>
      <t>Izdelava navezave vtočnih jaškov-pod voziščem)</t>
    </r>
    <r>
      <rPr>
        <sz val="10"/>
        <color theme="1"/>
        <rFont val="Arial Narrow"/>
        <family val="2"/>
        <charset val="238"/>
      </rPr>
      <t xml:space="preserve">
</t>
    </r>
  </si>
  <si>
    <r>
      <t xml:space="preserve">Prevoz in prenos kanalizacijskih cevi do mesta vgraditve
</t>
    </r>
    <r>
      <rPr>
        <i/>
        <sz val="10"/>
        <rFont val="Arial Narrow"/>
        <family val="2"/>
        <charset val="238"/>
      </rPr>
      <t>*GRP in PVC cevi</t>
    </r>
    <r>
      <rPr>
        <sz val="10"/>
        <rFont val="Arial Narrow"/>
        <family val="2"/>
        <charset val="238"/>
      </rPr>
      <t xml:space="preserve">
</t>
    </r>
  </si>
  <si>
    <r>
      <t>Izdelava obrabne in zaporne plasti bituminizirane zmesi AC 8 surf B 70/100 A5 v debelini 4,0 cm (</t>
    </r>
    <r>
      <rPr>
        <i/>
        <sz val="10"/>
        <color theme="1"/>
        <rFont val="Arial Narrow"/>
        <family val="2"/>
        <charset val="238"/>
      </rPr>
      <t>pločnik in uvozi čez pločnik</t>
    </r>
    <r>
      <rPr>
        <sz val="10"/>
        <color theme="1"/>
        <rFont val="Arial Narrow"/>
        <family val="2"/>
        <charset val="238"/>
      </rPr>
      <t xml:space="preserve">)
</t>
    </r>
    <r>
      <rPr>
        <i/>
        <sz val="10"/>
        <color theme="1"/>
        <rFont val="Arial Narrow"/>
        <family val="2"/>
        <charset val="238"/>
      </rPr>
      <t xml:space="preserve">*TOPLI ASFALT 
*Vgradi se lahko do 15% rezkanca pridobljenega iz odpadnega asfalta (Uredba o zelenem javnem naročanju)
</t>
    </r>
  </si>
  <si>
    <r>
      <t xml:space="preserve">Dobava in vgradnja predfabricirane betonske </t>
    </r>
    <r>
      <rPr>
        <i/>
        <sz val="10"/>
        <color theme="1"/>
        <rFont val="Arial Narrow"/>
        <family val="2"/>
        <charset val="238"/>
      </rPr>
      <t>taktilne čepaste plošče</t>
    </r>
    <r>
      <rPr>
        <sz val="10"/>
        <color theme="1"/>
        <rFont val="Arial Narrow"/>
        <family val="2"/>
        <charset val="238"/>
      </rPr>
      <t xml:space="preserve"> dim.: </t>
    </r>
    <r>
      <rPr>
        <i/>
        <sz val="10"/>
        <color theme="1"/>
        <rFont val="Arial Narrow"/>
        <family val="2"/>
        <charset val="238"/>
      </rPr>
      <t>30 cm x 30 cm  (prehodi za pešce)</t>
    </r>
    <r>
      <rPr>
        <sz val="10"/>
        <color theme="1"/>
        <rFont val="Arial Narrow"/>
        <family val="2"/>
        <charset val="238"/>
      </rPr>
      <t xml:space="preserve">
</t>
    </r>
  </si>
  <si>
    <r>
      <t xml:space="preserve">Izdelava </t>
    </r>
    <r>
      <rPr>
        <i/>
        <sz val="10"/>
        <color theme="1"/>
        <rFont val="Arial Narrow"/>
        <family val="2"/>
        <charset val="238"/>
      </rPr>
      <t>geodetskega posnetka izvedenega stanja</t>
    </r>
    <r>
      <rPr>
        <sz val="10"/>
        <color theme="1"/>
        <rFont val="Arial Narrow"/>
        <family val="2"/>
        <charset val="238"/>
      </rPr>
      <t xml:space="preserve"> in projektne dokumentacije - </t>
    </r>
    <r>
      <rPr>
        <i/>
        <sz val="10"/>
        <color theme="1"/>
        <rFont val="Arial Narrow"/>
        <family val="2"/>
        <charset val="238"/>
      </rPr>
      <t xml:space="preserve">projekt izvedenih gradbenih del </t>
    </r>
    <r>
      <rPr>
        <sz val="10"/>
        <color theme="1"/>
        <rFont val="Arial Narrow"/>
        <family val="2"/>
        <charset val="238"/>
      </rPr>
      <t>(PID)</t>
    </r>
  </si>
  <si>
    <r>
      <t>Izdelava projektne</t>
    </r>
    <r>
      <rPr>
        <i/>
        <sz val="10"/>
        <color theme="1"/>
        <rFont val="Arial Narrow"/>
        <family val="2"/>
        <charset val="238"/>
      </rPr>
      <t xml:space="preserve"> </t>
    </r>
    <r>
      <rPr>
        <sz val="10"/>
        <color theme="1"/>
        <rFont val="Arial Narrow"/>
        <family val="2"/>
        <charset val="238"/>
      </rPr>
      <t xml:space="preserve">dokumentacije za </t>
    </r>
    <r>
      <rPr>
        <i/>
        <sz val="10"/>
        <color theme="1"/>
        <rFont val="Arial Narrow"/>
        <family val="2"/>
        <charset val="238"/>
      </rPr>
      <t>vzdrževanje in obratovanje</t>
    </r>
  </si>
  <si>
    <r>
      <t xml:space="preserve">Zaščita oz. prestavitev </t>
    </r>
    <r>
      <rPr>
        <i/>
        <sz val="10"/>
        <color theme="1"/>
        <rFont val="Arial Narrow"/>
        <family val="2"/>
        <charset val="238"/>
      </rPr>
      <t>obstoječega vkopanega vodovoda</t>
    </r>
    <r>
      <rPr>
        <sz val="10"/>
        <color theme="1"/>
        <rFont val="Arial Narrow"/>
        <family val="2"/>
        <charset val="238"/>
      </rPr>
      <t xml:space="preserve"> (</t>
    </r>
    <r>
      <rPr>
        <i/>
        <sz val="10"/>
        <color theme="1"/>
        <rFont val="Arial Narrow"/>
        <family val="2"/>
        <charset val="238"/>
      </rPr>
      <t>izkop voda, prestavitev, zaščitna cev, zasip voda</t>
    </r>
    <r>
      <rPr>
        <sz val="10"/>
        <color theme="1"/>
        <rFont val="Arial Narrow"/>
        <family val="2"/>
        <charset val="238"/>
      </rPr>
      <t xml:space="preserve">) po navodilih upravljalca
</t>
    </r>
  </si>
  <si>
    <r>
      <t xml:space="preserve">Zaščita oz. prestavitev </t>
    </r>
    <r>
      <rPr>
        <i/>
        <sz val="10"/>
        <color theme="1"/>
        <rFont val="Arial Narrow"/>
        <family val="2"/>
        <charset val="238"/>
      </rPr>
      <t>obstoječega vkopanega telekomunikacijskega voda</t>
    </r>
    <r>
      <rPr>
        <sz val="10"/>
        <color theme="1"/>
        <rFont val="Arial Narrow"/>
        <family val="2"/>
        <charset val="238"/>
      </rPr>
      <t xml:space="preserve"> (</t>
    </r>
    <r>
      <rPr>
        <i/>
        <sz val="10"/>
        <color theme="1"/>
        <rFont val="Arial Narrow"/>
        <family val="2"/>
        <charset val="238"/>
      </rPr>
      <t>izkop voda, prestavitev, zaščitna cev, zasip voda</t>
    </r>
    <r>
      <rPr>
        <sz val="10"/>
        <color theme="1"/>
        <rFont val="Arial Narrow"/>
        <family val="2"/>
        <charset val="238"/>
      </rPr>
      <t xml:space="preserve">) po navodilih upravljalca
</t>
    </r>
  </si>
  <si>
    <r>
      <t xml:space="preserve">Izdelava tankoslojne prečne in ostalih označb na vozišču z enokomponentno </t>
    </r>
    <r>
      <rPr>
        <i/>
        <sz val="10"/>
        <color theme="1"/>
        <rFont val="Arial Narrow"/>
        <family val="2"/>
        <charset val="238"/>
      </rPr>
      <t>rumeno barvo</t>
    </r>
    <r>
      <rPr>
        <sz val="10"/>
        <color theme="1"/>
        <rFont val="Arial Narrow"/>
        <family val="2"/>
        <charset val="238"/>
      </rPr>
      <t xml:space="preserve">, vključno 250 g/m2 posipa z drobci / kroglicami stekla, strojno, debelina plasti suhe snovi 200 µm, </t>
    </r>
    <r>
      <rPr>
        <i/>
        <sz val="10"/>
        <color theme="1"/>
        <rFont val="Arial Narrow"/>
        <family val="2"/>
        <charset val="238"/>
      </rPr>
      <t xml:space="preserve">površina označbe 0,6 do 1,0 m2 </t>
    </r>
    <r>
      <rPr>
        <sz val="10"/>
        <color theme="1"/>
        <rFont val="Arial Narrow"/>
        <family val="2"/>
        <charset val="238"/>
      </rPr>
      <t xml:space="preserve"> (</t>
    </r>
    <r>
      <rPr>
        <i/>
        <sz val="10"/>
        <color theme="1"/>
        <rFont val="Arial Narrow"/>
        <family val="2"/>
        <charset val="238"/>
      </rPr>
      <t>5335-1</t>
    </r>
    <r>
      <rPr>
        <sz val="10"/>
        <color theme="1"/>
        <rFont val="Arial Narrow"/>
        <family val="2"/>
        <charset val="238"/>
      </rPr>
      <t xml:space="preserve">)
</t>
    </r>
  </si>
  <si>
    <r>
      <t>Dobava in vgraditev</t>
    </r>
    <r>
      <rPr>
        <i/>
        <sz val="10"/>
        <color theme="1"/>
        <rFont val="Arial Narrow"/>
        <family val="2"/>
        <charset val="238"/>
      </rPr>
      <t xml:space="preserve"> stebrička</t>
    </r>
    <r>
      <rPr>
        <sz val="10"/>
        <color theme="1"/>
        <rFont val="Arial Narrow"/>
        <family val="2"/>
        <charset val="238"/>
      </rPr>
      <t xml:space="preserve"> za prometni znak iz vroče cinkane jeklene cevi s premerom 64 mm, </t>
    </r>
    <r>
      <rPr>
        <i/>
        <sz val="10"/>
        <color theme="1"/>
        <rFont val="Arial Narrow"/>
        <family val="2"/>
        <charset val="238"/>
      </rPr>
      <t>dolge 3500 mm</t>
    </r>
    <r>
      <rPr>
        <sz val="10"/>
        <color theme="1"/>
        <rFont val="Arial Narrow"/>
        <family val="2"/>
        <charset val="238"/>
      </rPr>
      <t xml:space="preserve">
</t>
    </r>
  </si>
  <si>
    <r>
      <t xml:space="preserve">Izdelava </t>
    </r>
    <r>
      <rPr>
        <i/>
        <sz val="10"/>
        <color theme="1"/>
        <rFont val="Arial Narrow"/>
        <family val="2"/>
        <charset val="238"/>
      </rPr>
      <t>zasipa</t>
    </r>
    <r>
      <rPr>
        <sz val="10"/>
        <color theme="1"/>
        <rFont val="Arial Narrow"/>
        <family val="2"/>
        <charset val="238"/>
      </rPr>
      <t xml:space="preserve"> iz zrnate kamnine – 3. kategorije ter zasipavanje kanala skupaj z dobavo in dovozom materiala 0/16 in utrjevanjem z vibracijskim nabijačem v slojih po 20 cm do 95% trdnosti po standardnem Proktorjevem postopku
(</t>
    </r>
    <r>
      <rPr>
        <i/>
        <sz val="10"/>
        <color theme="1"/>
        <rFont val="Arial Narrow"/>
        <family val="2"/>
        <charset val="238"/>
      </rPr>
      <t>zasip vtočnih jaškov in cevnih navezav vtočnih jaškov</t>
    </r>
    <r>
      <rPr>
        <sz val="10"/>
        <color theme="1"/>
        <rFont val="Arial Narrow"/>
        <family val="2"/>
        <charset val="238"/>
      </rPr>
      <t xml:space="preserve">)
</t>
    </r>
  </si>
  <si>
    <r>
      <t xml:space="preserve">Dobava in vgraditev </t>
    </r>
    <r>
      <rPr>
        <i/>
        <sz val="10"/>
        <color theme="1"/>
        <rFont val="Arial Narrow"/>
        <family val="2"/>
        <charset val="238"/>
      </rPr>
      <t>ukrivljene LTŽ rešetke</t>
    </r>
    <r>
      <rPr>
        <sz val="10"/>
        <color theme="1"/>
        <rFont val="Arial Narrow"/>
        <family val="2"/>
        <charset val="238"/>
      </rPr>
      <t xml:space="preserve"> z nosilnostjo 
</t>
    </r>
    <r>
      <rPr>
        <i/>
        <sz val="10"/>
        <color theme="1"/>
        <rFont val="Arial Narrow"/>
        <family val="2"/>
        <charset val="238"/>
      </rPr>
      <t>400 kN</t>
    </r>
    <r>
      <rPr>
        <sz val="10"/>
        <color theme="1"/>
        <rFont val="Arial Narrow"/>
        <family val="2"/>
        <charset val="238"/>
      </rPr>
      <t>, s prerezom</t>
    </r>
    <r>
      <rPr>
        <i/>
        <sz val="10"/>
        <color theme="1"/>
        <rFont val="Arial Narrow"/>
        <family val="2"/>
        <charset val="238"/>
      </rPr>
      <t xml:space="preserve"> 400/400 mm</t>
    </r>
    <r>
      <rPr>
        <sz val="10"/>
        <color theme="1"/>
        <rFont val="Arial Narrow"/>
        <family val="2"/>
        <charset val="238"/>
      </rPr>
      <t xml:space="preserve"> (</t>
    </r>
    <r>
      <rPr>
        <i/>
        <sz val="10"/>
        <color theme="1"/>
        <rFont val="Arial Narrow"/>
        <family val="2"/>
        <charset val="238"/>
      </rPr>
      <t>vtočni jaški v muldi</t>
    </r>
    <r>
      <rPr>
        <sz val="10"/>
        <color theme="1"/>
        <rFont val="Arial Narrow"/>
        <family val="2"/>
        <charset val="238"/>
      </rPr>
      <t xml:space="preserve">)
</t>
    </r>
  </si>
  <si>
    <t xml:space="preserve">Preskus tesnosti jaška premera do 50 cm
</t>
  </si>
  <si>
    <t>32 299</t>
  </si>
  <si>
    <t>8.    NEPREDVIDENA DELA 10%</t>
  </si>
  <si>
    <t>celoten izkop</t>
  </si>
  <si>
    <r>
      <t>Posnetek višine in položaja točke na terenu/objektu
(</t>
    </r>
    <r>
      <rPr>
        <i/>
        <sz val="10"/>
        <color theme="1"/>
        <rFont val="Arial Narrow"/>
        <family val="2"/>
        <charset val="238"/>
      </rPr>
      <t>zakoličba robov, radijev, jaškov, itd.</t>
    </r>
    <r>
      <rPr>
        <sz val="10"/>
        <color theme="1"/>
        <rFont val="Arial Narrow"/>
        <family val="2"/>
        <charset val="238"/>
      </rPr>
      <t xml:space="preserve">)
</t>
    </r>
  </si>
  <si>
    <t>vj</t>
  </si>
  <si>
    <t>cp 160</t>
  </si>
  <si>
    <t>cp 200</t>
  </si>
  <si>
    <r>
      <t xml:space="preserve">Izkop vezljive zemljine/zrnate kamnine – 3. kategorije za temelje, kanalske rove, prepuste, jaške in drenaže, širine do 1,0 m in globine do 1,0 m – strojno, planiranje dna ročno
</t>
    </r>
    <r>
      <rPr>
        <i/>
        <sz val="10"/>
        <color theme="1"/>
        <rFont val="Arial Narrow"/>
        <family val="2"/>
        <charset val="238"/>
      </rPr>
      <t>(upoštevano 50% izkopa za jaške in cp navezave do kanala)</t>
    </r>
    <r>
      <rPr>
        <sz val="10"/>
        <color theme="1"/>
        <rFont val="Arial Narrow"/>
        <family val="2"/>
        <charset val="238"/>
      </rPr>
      <t xml:space="preserve">
</t>
    </r>
  </si>
  <si>
    <r>
      <t xml:space="preserve">Izkop vezljive zemljine/zrnate kamnine – 3. kategorije za temelje, kanalske rove, prepuste, jaške in drenaže, širine do 1,0 m in globine 1,1 do 2,0 m – strojno, planiranje dna ročno
</t>
    </r>
    <r>
      <rPr>
        <i/>
        <sz val="10"/>
        <color theme="1"/>
        <rFont val="Arial Narrow"/>
        <family val="2"/>
        <charset val="238"/>
      </rPr>
      <t>(upoštevano 50% izkopa za jaške)</t>
    </r>
    <r>
      <rPr>
        <sz val="10"/>
        <color theme="1"/>
        <rFont val="Arial Narrow"/>
        <family val="2"/>
        <charset val="238"/>
      </rPr>
      <t xml:space="preserve">
</t>
    </r>
  </si>
  <si>
    <r>
      <t xml:space="preserve">Izdelava nevezane nosilne plasti enakomerno zrnatega drobljenca iz kamnine v debelini 30 cm  
</t>
    </r>
    <r>
      <rPr>
        <i/>
        <sz val="10"/>
        <rFont val="Arial Narrow"/>
        <family val="2"/>
        <charset val="238"/>
      </rPr>
      <t>(vozišče, uvozi, dvorišča)</t>
    </r>
    <r>
      <rPr>
        <sz val="10"/>
        <rFont val="Arial Narrow"/>
        <family val="2"/>
        <charset val="238"/>
      </rPr>
      <t xml:space="preserve">
</t>
    </r>
  </si>
  <si>
    <r>
      <t xml:space="preserve">Dobava in vgraditev </t>
    </r>
    <r>
      <rPr>
        <i/>
        <sz val="10"/>
        <color theme="1"/>
        <rFont val="Arial Narrow"/>
        <family val="2"/>
        <charset val="238"/>
      </rPr>
      <t xml:space="preserve">stebrička </t>
    </r>
    <r>
      <rPr>
        <sz val="10"/>
        <color theme="1"/>
        <rFont val="Arial Narrow"/>
        <family val="2"/>
        <charset val="238"/>
      </rPr>
      <t xml:space="preserve">za prometni znak iz vroče cinkane jeklene cevi s premerom 64 mm, </t>
    </r>
    <r>
      <rPr>
        <i/>
        <sz val="10"/>
        <color theme="1"/>
        <rFont val="Arial Narrow"/>
        <family val="2"/>
        <charset val="238"/>
      </rPr>
      <t>dolge 3000 mm</t>
    </r>
    <r>
      <rPr>
        <sz val="10"/>
        <color theme="1"/>
        <rFont val="Arial Narrow"/>
        <family val="2"/>
        <charset val="238"/>
      </rPr>
      <t xml:space="preserve">
</t>
    </r>
  </si>
  <si>
    <t xml:space="preserve">Prevoz materiala na razdaljo nad 20 do 25 km
</t>
  </si>
  <si>
    <r>
      <rPr>
        <i/>
        <sz val="10"/>
        <color theme="1"/>
        <rFont val="Arial Narrow"/>
        <family val="2"/>
        <charset val="238"/>
      </rPr>
      <t>Izdelava temelja</t>
    </r>
    <r>
      <rPr>
        <sz val="10"/>
        <color theme="1"/>
        <rFont val="Arial Narrow"/>
        <family val="2"/>
        <charset val="238"/>
      </rPr>
      <t xml:space="preserve"> iz cementnega betona C 12/15, globine 50 cm, premera 30 cm
</t>
    </r>
  </si>
  <si>
    <t>2447-25-1</t>
  </si>
  <si>
    <t>Gradnja pločnika Senožeti ob lokalni cesti LC 069051 in javni poti JP 569612</t>
  </si>
  <si>
    <t>CESTA + PLOČNIK - 1. FAZA</t>
  </si>
  <si>
    <t>zakoličbene točke cesta, pločnik, jaški, grbina</t>
  </si>
  <si>
    <t xml:space="preserve">Porušitev in odstranitev asfaltne plasti v debelini 6 do 10 cm
(vozišče)
</t>
  </si>
  <si>
    <t xml:space="preserve">Rezkanje in odvoz asfaltne krovne plasti v debelini 4 do 7 cm 
(vozišče)
</t>
  </si>
  <si>
    <t>Rezanje asfaltne plasti s talno diamantno žago, debele 6 do 10 cm
(vozišče)</t>
  </si>
  <si>
    <t>Široki izkop vezljive zemljine – 3. kategorije – strojno z nakladanjem</t>
  </si>
  <si>
    <r>
      <t xml:space="preserve">Izkop vezljive zemljine/zrnate kamnine – 3. kategorije za temelje, kanalske rove, prepuste, jaške in drenaže, širine do 1,0 m in globine 1,1 do 2,0 m – ročno, planiranje dna ročno
</t>
    </r>
    <r>
      <rPr>
        <i/>
        <sz val="10"/>
        <color theme="1"/>
        <rFont val="Arial Narrow"/>
        <family val="2"/>
        <charset val="238"/>
      </rPr>
      <t xml:space="preserve">(ročni izkop v območju obstoječih vodov)
</t>
    </r>
  </si>
  <si>
    <r>
      <t xml:space="preserve">Izkop vezljive zemljine/zrnate kamnine – 3. kategorije za temelje, kanalske rove, prepuste, jaške in drenaže, širine do 1,0 m in globine do 1,0 m – ročno, planiranje dna ročno
</t>
    </r>
    <r>
      <rPr>
        <i/>
        <sz val="10"/>
        <color theme="1"/>
        <rFont val="Arial Narrow"/>
        <family val="2"/>
        <charset val="238"/>
      </rPr>
      <t>(ročni izkop v območju obstoječih vodov)</t>
    </r>
    <r>
      <rPr>
        <sz val="10"/>
        <color theme="1"/>
        <rFont val="Arial Narrow"/>
        <family val="2"/>
        <charset val="238"/>
      </rPr>
      <t xml:space="preserve">
</t>
    </r>
  </si>
  <si>
    <r>
      <t xml:space="preserve">Izdelava nosilne plasti bituminizirane zmesi AC 22 base B 50/70 A3 v debelini 6 cm 
</t>
    </r>
    <r>
      <rPr>
        <i/>
        <sz val="10"/>
        <color theme="1"/>
        <rFont val="Arial Narrow"/>
        <family val="2"/>
        <charset val="238"/>
      </rPr>
      <t>(vozišče, uvozi, dvorišča)
*TOPLI ASFALT 
*Vgradi se lahko do 15% rezkanca pridobljenega iz odpadnega asfalta (Uredba o zelenem javnem naročanju)</t>
    </r>
    <r>
      <rPr>
        <sz val="10"/>
        <color theme="1"/>
        <rFont val="Arial Narrow"/>
        <family val="2"/>
        <charset val="238"/>
      </rPr>
      <t xml:space="preserve">
</t>
    </r>
  </si>
  <si>
    <r>
      <t xml:space="preserve">Izdelava obrabne in zaporne plasti bituminizirane zmesi AC 11 surf B 50/70 A3 v debelini 4,0 cm
</t>
    </r>
    <r>
      <rPr>
        <i/>
        <sz val="10"/>
        <color theme="1"/>
        <rFont val="Arial Narrow"/>
        <family val="2"/>
        <charset val="238"/>
      </rPr>
      <t>(vozišče, preplastitev, uvozi, dvorišča)
*TOPLI ASFALT 
*Vgradi se lahko do 15% rezkanca pridobljenega iz odpadnega asfalta (Uredba o zelenem javnem naročanju)</t>
    </r>
    <r>
      <rPr>
        <sz val="10"/>
        <color theme="1"/>
        <rFont val="Arial Narrow"/>
        <family val="2"/>
        <charset val="238"/>
      </rPr>
      <t xml:space="preserve">
</t>
    </r>
  </si>
  <si>
    <r>
      <t>Doplačilo za izdelavo mulde v širini 50cm
in minimalni globini 5cm (</t>
    </r>
    <r>
      <rPr>
        <i/>
        <sz val="10"/>
        <color theme="1"/>
        <rFont val="Arial Narrow"/>
        <family val="2"/>
        <charset val="238"/>
      </rPr>
      <t>asfalt upoštevan v postavki 31 552 in 32 274</t>
    </r>
    <r>
      <rPr>
        <sz val="10"/>
        <color theme="1"/>
        <rFont val="Arial Narrow"/>
        <family val="2"/>
        <charset val="238"/>
      </rPr>
      <t xml:space="preserve">)
</t>
    </r>
  </si>
  <si>
    <r>
      <t xml:space="preserve">Dobava in vgraditev pokrova iz duktilne litine z nosilnostjo 250 kN, krožnega prereza s premerom 500 mm
</t>
    </r>
    <r>
      <rPr>
        <i/>
        <sz val="10"/>
        <color theme="1"/>
        <rFont val="Arial Narrow"/>
        <family val="2"/>
        <charset val="238"/>
      </rPr>
      <t>(vtočni jaški z vtokom pod robnik)</t>
    </r>
    <r>
      <rPr>
        <sz val="10"/>
        <color theme="1"/>
        <rFont val="Arial Narrow"/>
        <family val="2"/>
        <charset val="238"/>
      </rPr>
      <t xml:space="preserve">
</t>
    </r>
  </si>
  <si>
    <r>
      <t xml:space="preserve">Izdelava </t>
    </r>
    <r>
      <rPr>
        <i/>
        <sz val="10"/>
        <rFont val="Arial Narrow"/>
        <family val="2"/>
        <charset val="238"/>
      </rPr>
      <t>priklopa</t>
    </r>
    <r>
      <rPr>
        <sz val="10"/>
        <rFont val="Arial Narrow"/>
        <family val="2"/>
        <charset val="238"/>
      </rPr>
      <t xml:space="preserve"> z novim</t>
    </r>
    <r>
      <rPr>
        <i/>
        <sz val="10"/>
        <rFont val="Arial Narrow"/>
        <family val="2"/>
        <charset val="238"/>
      </rPr>
      <t xml:space="preserve"> vpadnikom</t>
    </r>
    <r>
      <rPr>
        <sz val="10"/>
        <rFont val="Arial Narrow"/>
        <family val="2"/>
        <charset val="238"/>
      </rPr>
      <t xml:space="preserve"> na predviden meteorni kanal
</t>
    </r>
  </si>
  <si>
    <t>41 644</t>
  </si>
  <si>
    <t>41 643</t>
  </si>
  <si>
    <r>
      <t xml:space="preserve">Dobava in vgradnja linijske kanalete iz polimernega betona/monolitna izvedba, svetle širine 30 cm in razredom obremenitve D400. Kanaleta se izvede s polaganjem na podložni beton debeline 15 cm, ter bočnim obbetoniranjem kanalete. Komplet z rešetko in vsem priborom za montažo, 
kot npr.: </t>
    </r>
    <r>
      <rPr>
        <i/>
        <sz val="10"/>
        <rFont val="Arial Narrow"/>
        <family val="2"/>
        <charset val="238"/>
      </rPr>
      <t xml:space="preserve">ACO Monoblock RD300 (linijske rešetke)
</t>
    </r>
  </si>
  <si>
    <t>41 642</t>
  </si>
  <si>
    <r>
      <t xml:space="preserve">Dobava in vgradnja </t>
    </r>
    <r>
      <rPr>
        <i/>
        <sz val="10"/>
        <color theme="1"/>
        <rFont val="Arial Narrow"/>
        <family val="2"/>
        <charset val="238"/>
      </rPr>
      <t>zaključne polne čelne stene</t>
    </r>
    <r>
      <rPr>
        <sz val="10"/>
        <color theme="1"/>
        <rFont val="Arial Narrow"/>
        <family val="2"/>
        <charset val="238"/>
      </rPr>
      <t xml:space="preserve"> iz polimernega betona z zaščitnim robom, debeline 2 cm, 
kot npr.: </t>
    </r>
    <r>
      <rPr>
        <i/>
        <sz val="10"/>
        <color theme="1"/>
        <rFont val="Arial Narrow"/>
        <family val="2"/>
        <charset val="238"/>
      </rPr>
      <t>Monoblock RD300 pribor</t>
    </r>
    <r>
      <rPr>
        <sz val="10"/>
        <color theme="1"/>
        <rFont val="Arial Narrow"/>
        <family val="2"/>
        <charset val="238"/>
      </rPr>
      <t xml:space="preserve">
</t>
    </r>
  </si>
  <si>
    <r>
      <t xml:space="preserve">Dobava in vgradnja </t>
    </r>
    <r>
      <rPr>
        <i/>
        <sz val="10"/>
        <color theme="1"/>
        <rFont val="Arial Narrow"/>
        <family val="2"/>
        <charset val="238"/>
      </rPr>
      <t>zaključne čelne stene z iztokom do DN200</t>
    </r>
    <r>
      <rPr>
        <sz val="10"/>
        <color theme="1"/>
        <rFont val="Arial Narrow"/>
        <family val="2"/>
        <charset val="238"/>
      </rPr>
      <t xml:space="preserve">, z zaščitnim robom in tesnilom cevi, iz polimernega betona z zaščitnim robom, debeline 2cm, kot npr.: </t>
    </r>
    <r>
      <rPr>
        <i/>
        <sz val="10"/>
        <color theme="1"/>
        <rFont val="Arial Narrow"/>
        <family val="2"/>
        <charset val="238"/>
      </rPr>
      <t xml:space="preserve">Monoblock RD300 pribor
</t>
    </r>
  </si>
  <si>
    <r>
      <t xml:space="preserve">Dobava in pritrditev </t>
    </r>
    <r>
      <rPr>
        <i/>
        <sz val="10"/>
        <color theme="1"/>
        <rFont val="Arial Narrow"/>
        <family val="2"/>
        <charset val="238"/>
      </rPr>
      <t>STOP</t>
    </r>
    <r>
      <rPr>
        <sz val="10"/>
        <color theme="1"/>
        <rFont val="Arial Narrow"/>
        <family val="2"/>
        <charset val="238"/>
      </rPr>
      <t xml:space="preserve"> prometnega znaka, podloga iz vroče cinkane jeklene pločevine, znak z </t>
    </r>
    <r>
      <rPr>
        <i/>
        <sz val="10"/>
        <color theme="1"/>
        <rFont val="Arial Narrow"/>
        <family val="2"/>
        <charset val="238"/>
      </rPr>
      <t xml:space="preserve">belo/rdečo </t>
    </r>
    <r>
      <rPr>
        <sz val="10"/>
        <color theme="1"/>
        <rFont val="Arial Narrow"/>
        <family val="2"/>
        <charset val="238"/>
      </rPr>
      <t xml:space="preserve">barvo in odsevno folijo </t>
    </r>
    <r>
      <rPr>
        <i/>
        <sz val="10"/>
        <color theme="1"/>
        <rFont val="Arial Narrow"/>
        <family val="2"/>
        <charset val="238"/>
      </rPr>
      <t>RA2</t>
    </r>
    <r>
      <rPr>
        <sz val="10"/>
        <color theme="1"/>
        <rFont val="Arial Narrow"/>
        <family val="2"/>
        <charset val="238"/>
      </rPr>
      <t xml:space="preserve">, </t>
    </r>
    <r>
      <rPr>
        <i/>
        <sz val="10"/>
        <color theme="1"/>
        <rFont val="Arial Narrow"/>
        <family val="2"/>
        <charset val="238"/>
      </rPr>
      <t>premera 600 mm
(2102</t>
    </r>
    <r>
      <rPr>
        <sz val="10"/>
        <color theme="1"/>
        <rFont val="Arial Narrow"/>
        <family val="2"/>
        <charset val="238"/>
      </rPr>
      <t xml:space="preserve">)
</t>
    </r>
  </si>
  <si>
    <r>
      <t xml:space="preserve">Dobava in pritrditev prometnega znaka, podloga iz vroče cinkane jeklene pločevine, znak z belo/rumeno/modro/rdečo barvo-folijo RA2 vrste, velikost od 0,41 do 0,70 m2
</t>
    </r>
    <r>
      <rPr>
        <i/>
        <sz val="10"/>
        <color theme="1"/>
        <rFont val="Arial Narrow"/>
        <family val="2"/>
        <charset val="238"/>
      </rPr>
      <t xml:space="preserve">(1116-2)
</t>
    </r>
  </si>
  <si>
    <r>
      <t xml:space="preserve">Izdelava </t>
    </r>
    <r>
      <rPr>
        <i/>
        <sz val="10"/>
        <color theme="1"/>
        <rFont val="Arial Narrow"/>
        <family val="2"/>
        <charset val="238"/>
      </rPr>
      <t>poševne vtočne ali iztočne glave</t>
    </r>
    <r>
      <rPr>
        <sz val="10"/>
        <color theme="1"/>
        <rFont val="Arial Narrow"/>
        <family val="2"/>
        <charset val="238"/>
      </rPr>
      <t xml:space="preserve"> krožnega prereza iz </t>
    </r>
    <r>
      <rPr>
        <i/>
        <sz val="10"/>
        <color theme="1"/>
        <rFont val="Arial Narrow"/>
        <family val="2"/>
        <charset val="238"/>
      </rPr>
      <t>cementnega betona</t>
    </r>
    <r>
      <rPr>
        <sz val="10"/>
        <color theme="1"/>
        <rFont val="Arial Narrow"/>
        <family val="2"/>
        <charset val="238"/>
      </rPr>
      <t xml:space="preserve"> s </t>
    </r>
    <r>
      <rPr>
        <i/>
        <sz val="10"/>
        <color theme="1"/>
        <rFont val="Arial Narrow"/>
        <family val="2"/>
        <charset val="238"/>
      </rPr>
      <t>premerom do DN250 mm</t>
    </r>
    <r>
      <rPr>
        <sz val="10"/>
        <color theme="1"/>
        <rFont val="Arial Narrow"/>
        <family val="2"/>
        <charset val="238"/>
      </rPr>
      <t xml:space="preserve">
</t>
    </r>
    <r>
      <rPr>
        <i/>
        <sz val="10"/>
        <color theme="1"/>
        <rFont val="Arial Narrow"/>
        <family val="2"/>
        <charset val="238"/>
      </rPr>
      <t>(iztok iz vtočnega jaška, vključno z oblogo s kamnom v betonu na iztočni glavi)</t>
    </r>
    <r>
      <rPr>
        <sz val="10"/>
        <color theme="1"/>
        <rFont val="Arial Narrow"/>
        <family val="2"/>
        <charset val="238"/>
      </rPr>
      <t xml:space="preserve">
</t>
    </r>
  </si>
  <si>
    <r>
      <t xml:space="preserve">Izdelava </t>
    </r>
    <r>
      <rPr>
        <i/>
        <sz val="10"/>
        <color theme="1"/>
        <rFont val="Arial Narrow"/>
        <family val="2"/>
        <charset val="238"/>
      </rPr>
      <t>tankoslojne</t>
    </r>
    <r>
      <rPr>
        <sz val="10"/>
        <color theme="1"/>
        <rFont val="Arial Narrow"/>
        <family val="2"/>
        <charset val="238"/>
      </rPr>
      <t xml:space="preserve"> vzdolžne označbe na vozišču z </t>
    </r>
    <r>
      <rPr>
        <i/>
        <sz val="10"/>
        <color theme="1"/>
        <rFont val="Arial Narrow"/>
        <family val="2"/>
        <charset val="238"/>
      </rPr>
      <t>enokomponentno belo barvo</t>
    </r>
    <r>
      <rPr>
        <sz val="10"/>
        <color theme="1"/>
        <rFont val="Arial Narrow"/>
        <family val="2"/>
        <charset val="238"/>
      </rPr>
      <t xml:space="preserve">, vključno </t>
    </r>
    <r>
      <rPr>
        <i/>
        <sz val="10"/>
        <color theme="1"/>
        <rFont val="Arial Narrow"/>
        <family val="2"/>
        <charset val="238"/>
      </rPr>
      <t>250 g/m2</t>
    </r>
    <r>
      <rPr>
        <sz val="10"/>
        <color theme="1"/>
        <rFont val="Arial Narrow"/>
        <family val="2"/>
        <charset val="238"/>
      </rPr>
      <t xml:space="preserve"> posipa z drobci / kroglicami stekla, strojno, debelina plasti suhe snovi </t>
    </r>
    <r>
      <rPr>
        <i/>
        <sz val="10"/>
        <color theme="1"/>
        <rFont val="Arial Narrow"/>
        <family val="2"/>
        <charset val="238"/>
      </rPr>
      <t>200 µm</t>
    </r>
    <r>
      <rPr>
        <sz val="10"/>
        <color theme="1"/>
        <rFont val="Arial Narrow"/>
        <family val="2"/>
        <charset val="238"/>
      </rPr>
      <t xml:space="preserve">, </t>
    </r>
    <r>
      <rPr>
        <i/>
        <sz val="10"/>
        <color theme="1"/>
        <rFont val="Arial Narrow"/>
        <family val="2"/>
        <charset val="238"/>
      </rPr>
      <t>širina črte 12 cm</t>
    </r>
    <r>
      <rPr>
        <sz val="10"/>
        <color theme="1"/>
        <rFont val="Arial Narrow"/>
        <family val="2"/>
        <charset val="238"/>
      </rPr>
      <t xml:space="preserve"> </t>
    </r>
    <r>
      <rPr>
        <i/>
        <sz val="10"/>
        <color theme="1"/>
        <rFont val="Arial Narrow"/>
        <family val="2"/>
        <charset val="238"/>
      </rPr>
      <t>(5121)</t>
    </r>
    <r>
      <rPr>
        <sz val="10"/>
        <color theme="1"/>
        <rFont val="Arial Narrow"/>
        <family val="2"/>
        <charset val="238"/>
      </rPr>
      <t xml:space="preserve">
</t>
    </r>
  </si>
  <si>
    <r>
      <t xml:space="preserve">Dobava in pritrditev prometnega znaka, podloga iz vroče cinkane jeklene pločevine, znak z </t>
    </r>
    <r>
      <rPr>
        <i/>
        <sz val="10"/>
        <color theme="1"/>
        <rFont val="Arial Narrow"/>
        <family val="2"/>
        <charset val="238"/>
      </rPr>
      <t xml:space="preserve">belo/rdečo </t>
    </r>
    <r>
      <rPr>
        <sz val="10"/>
        <color theme="1"/>
        <rFont val="Arial Narrow"/>
        <family val="2"/>
        <charset val="238"/>
      </rPr>
      <t xml:space="preserve">barvo in odsevno folijo </t>
    </r>
    <r>
      <rPr>
        <i/>
        <sz val="10"/>
        <color theme="1"/>
        <rFont val="Arial Narrow"/>
        <family val="2"/>
        <charset val="238"/>
      </rPr>
      <t>RA2</t>
    </r>
    <r>
      <rPr>
        <sz val="10"/>
        <color theme="1"/>
        <rFont val="Arial Narrow"/>
        <family val="2"/>
        <charset val="238"/>
      </rPr>
      <t xml:space="preserve">, </t>
    </r>
    <r>
      <rPr>
        <i/>
        <sz val="10"/>
        <color theme="1"/>
        <rFont val="Arial Narrow"/>
        <family val="2"/>
        <charset val="238"/>
      </rPr>
      <t>velikost od 0,11 do 0,20 m2</t>
    </r>
    <r>
      <rPr>
        <sz val="10"/>
        <color theme="1"/>
        <rFont val="Arial Narrow"/>
        <family val="2"/>
        <charset val="238"/>
      </rPr>
      <t xml:space="preserve">  </t>
    </r>
    <r>
      <rPr>
        <i/>
        <sz val="10"/>
        <color theme="1"/>
        <rFont val="Arial Narrow"/>
        <family val="2"/>
        <charset val="238"/>
      </rPr>
      <t>(3211x1)</t>
    </r>
    <r>
      <rPr>
        <sz val="10"/>
        <color theme="1"/>
        <rFont val="Arial Narrow"/>
        <family val="2"/>
        <charset val="238"/>
      </rPr>
      <t xml:space="preserve">
</t>
    </r>
  </si>
  <si>
    <r>
      <t xml:space="preserve">Dobava in vgraditev </t>
    </r>
    <r>
      <rPr>
        <i/>
        <sz val="10"/>
        <color theme="1"/>
        <rFont val="Arial Narrow"/>
        <family val="2"/>
        <charset val="238"/>
      </rPr>
      <t>stebrička</t>
    </r>
    <r>
      <rPr>
        <sz val="10"/>
        <color theme="1"/>
        <rFont val="Arial Narrow"/>
        <family val="2"/>
        <charset val="238"/>
      </rPr>
      <t xml:space="preserve"> za prometni znak iz vroče cinkane jeklene cevi s premerom 64 mm, </t>
    </r>
    <r>
      <rPr>
        <i/>
        <sz val="10"/>
        <color theme="1"/>
        <rFont val="Arial Narrow"/>
        <family val="2"/>
        <charset val="238"/>
      </rPr>
      <t>dolge 4000 mm</t>
    </r>
    <r>
      <rPr>
        <sz val="10"/>
        <color theme="1"/>
        <rFont val="Arial Narrow"/>
        <family val="2"/>
        <charset val="238"/>
      </rPr>
      <t xml:space="preserve">
</t>
    </r>
  </si>
  <si>
    <r>
      <t>Doplačilo za izdelavo</t>
    </r>
    <r>
      <rPr>
        <i/>
        <sz val="10"/>
        <color theme="1"/>
        <rFont val="Arial Narrow"/>
        <family val="2"/>
        <charset val="238"/>
      </rPr>
      <t xml:space="preserve"> prekinjenih tankoslojnih</t>
    </r>
    <r>
      <rPr>
        <sz val="10"/>
        <color theme="1"/>
        <rFont val="Arial Narrow"/>
        <family val="2"/>
        <charset val="238"/>
      </rPr>
      <t xml:space="preserve"> vzdolžnih označb na vozišču, </t>
    </r>
    <r>
      <rPr>
        <i/>
        <sz val="10"/>
        <color theme="1"/>
        <rFont val="Arial Narrow"/>
        <family val="2"/>
        <charset val="238"/>
      </rPr>
      <t>širina črte</t>
    </r>
    <r>
      <rPr>
        <sz val="10"/>
        <color theme="1"/>
        <rFont val="Arial Narrow"/>
        <family val="2"/>
        <charset val="238"/>
      </rPr>
      <t xml:space="preserve"> </t>
    </r>
    <r>
      <rPr>
        <i/>
        <sz val="10"/>
        <color theme="1"/>
        <rFont val="Arial Narrow"/>
        <family val="2"/>
        <charset val="238"/>
      </rPr>
      <t>12 cm  ( 5121 )</t>
    </r>
    <r>
      <rPr>
        <sz val="10"/>
        <color theme="1"/>
        <rFont val="Arial Narrow"/>
        <family val="2"/>
        <charset val="238"/>
      </rPr>
      <t xml:space="preserve">
</t>
    </r>
  </si>
  <si>
    <r>
      <t xml:space="preserve">Izdelava tankoslojne prečne in ostalih označb na vozišču z enokomponentno </t>
    </r>
    <r>
      <rPr>
        <i/>
        <sz val="10"/>
        <color theme="1"/>
        <rFont val="Arial Narrow"/>
        <family val="2"/>
        <charset val="238"/>
      </rPr>
      <t>belo barvo</t>
    </r>
    <r>
      <rPr>
        <sz val="10"/>
        <color theme="1"/>
        <rFont val="Arial Narrow"/>
        <family val="2"/>
        <charset val="238"/>
      </rPr>
      <t xml:space="preserve">, vključno 250 g/m2 posipa z drobci / kroglicami stekla, strojno, debelina plasti suhe snovi 250 µm, </t>
    </r>
    <r>
      <rPr>
        <i/>
        <sz val="10"/>
        <color theme="1"/>
        <rFont val="Arial Narrow"/>
        <family val="2"/>
        <charset val="238"/>
      </rPr>
      <t>površina označbe</t>
    </r>
    <r>
      <rPr>
        <sz val="10"/>
        <color theme="1"/>
        <rFont val="Arial Narrow"/>
        <family val="2"/>
        <charset val="238"/>
      </rPr>
      <t xml:space="preserve"> </t>
    </r>
    <r>
      <rPr>
        <i/>
        <sz val="10"/>
        <color theme="1"/>
        <rFont val="Arial Narrow"/>
        <family val="2"/>
        <charset val="238"/>
      </rPr>
      <t xml:space="preserve">1,1 do 1,5 m2  </t>
    </r>
    <r>
      <rPr>
        <sz val="10"/>
        <color theme="1"/>
        <rFont val="Arial Narrow"/>
        <family val="2"/>
        <charset val="238"/>
      </rPr>
      <t xml:space="preserve">( </t>
    </r>
    <r>
      <rPr>
        <i/>
        <sz val="10"/>
        <color theme="1"/>
        <rFont val="Arial Narrow"/>
        <family val="2"/>
        <charset val="238"/>
      </rPr>
      <t>5231-širine 200 cm</t>
    </r>
    <r>
      <rPr>
        <sz val="10"/>
        <color theme="1"/>
        <rFont val="Arial Narrow"/>
        <family val="2"/>
        <charset val="238"/>
      </rPr>
      <t xml:space="preserve"> )
</t>
    </r>
  </si>
  <si>
    <r>
      <t xml:space="preserve">Izdelava tankoslojne prečne in ostalih označb na vozišču z enokomponentno belo barvo, vključno 250 g/m2 posipa z drobci / kroglicami stekla, strojno, debelina plasti suhe snovi 250 µm, širina črte 20 do 30 cm </t>
    </r>
    <r>
      <rPr>
        <i/>
        <sz val="10"/>
        <color theme="1"/>
        <rFont val="Arial Narrow"/>
        <family val="2"/>
        <charset val="238"/>
      </rPr>
      <t>(5211)</t>
    </r>
    <r>
      <rPr>
        <sz val="10"/>
        <color theme="1"/>
        <rFont val="Arial Narrow"/>
        <family val="2"/>
        <charset val="238"/>
      </rPr>
      <t xml:space="preserve">
</t>
    </r>
  </si>
  <si>
    <r>
      <t xml:space="preserve">Izdelava tankoslojne prečne in ostalih označb na vozišču z enokomponentno </t>
    </r>
    <r>
      <rPr>
        <i/>
        <sz val="10"/>
        <color theme="1"/>
        <rFont val="Arial Narrow"/>
        <family val="2"/>
        <charset val="238"/>
      </rPr>
      <t>belo barvo</t>
    </r>
    <r>
      <rPr>
        <sz val="10"/>
        <color theme="1"/>
        <rFont val="Arial Narrow"/>
        <family val="2"/>
        <charset val="238"/>
      </rPr>
      <t xml:space="preserve">, vključno 250 g/m2 posipa z drobci / kroglicami stekla, strojno, debelina plasti suhe snovi 250 µm, </t>
    </r>
    <r>
      <rPr>
        <i/>
        <sz val="10"/>
        <color theme="1"/>
        <rFont val="Arial Narrow"/>
        <family val="2"/>
        <charset val="238"/>
      </rPr>
      <t>površina označbe</t>
    </r>
    <r>
      <rPr>
        <sz val="10"/>
        <color theme="1"/>
        <rFont val="Arial Narrow"/>
        <family val="2"/>
        <charset val="238"/>
      </rPr>
      <t xml:space="preserve"> </t>
    </r>
    <r>
      <rPr>
        <i/>
        <sz val="10"/>
        <color theme="1"/>
        <rFont val="Arial Narrow"/>
        <family val="2"/>
        <charset val="238"/>
      </rPr>
      <t xml:space="preserve">nad 1,5 m2  </t>
    </r>
    <r>
      <rPr>
        <sz val="10"/>
        <color theme="1"/>
        <rFont val="Arial Narrow"/>
        <family val="2"/>
        <charset val="238"/>
      </rPr>
      <t xml:space="preserve">( </t>
    </r>
    <r>
      <rPr>
        <i/>
        <sz val="10"/>
        <color theme="1"/>
        <rFont val="Arial Narrow"/>
        <family val="2"/>
        <charset val="238"/>
      </rPr>
      <t>5231-širine 400 cm, 5231-4</t>
    </r>
    <r>
      <rPr>
        <sz val="10"/>
        <color theme="1"/>
        <rFont val="Arial Narrow"/>
        <family val="2"/>
        <charset val="238"/>
      </rPr>
      <t xml:space="preserve"> )
</t>
    </r>
  </si>
  <si>
    <r>
      <t xml:space="preserve">Dobava in vgradnja revizijskega elementa, monolitna izvedba iz polimernega betona z pokrivno rešetko. razred obremenitve min D400. Kanaleta se izvede s polaganjem na podložni beton debeline 15 cm, ter bočnim obbetoniranjem kanalete. Komplet z vsem priborom za montažo, 
kot npr.: </t>
    </r>
    <r>
      <rPr>
        <i/>
        <sz val="10"/>
        <rFont val="Arial Narrow"/>
        <family val="2"/>
        <charset val="238"/>
      </rPr>
      <t xml:space="preserve">ACO Monoblock RD300 revizijski element
</t>
    </r>
  </si>
  <si>
    <t>Izkop kanala za kabelsko kanalizacijo globine 0.9 m in širine 0.3 m (kategorija terena I-III), priprava posteljice (0.1 m), dobava in polaganje cevi iz koluta, zasutje z drobnim peskom 0-4 mm (0.15 m), polaganje valjanca, zasutje s čisto zemljo z nizko specifično upornostjo (0.15 m) in izkopanim materialom (0.1 m) do kote zgornjega ustroja (0.4 m), utrjevanje, opozorilni trak:</t>
  </si>
  <si>
    <t>GRADBENA DELA</t>
  </si>
  <si>
    <t>SVETLOBNA OPREMA</t>
  </si>
  <si>
    <t>ELEKTRO OPREMA</t>
  </si>
  <si>
    <t>KABLI</t>
  </si>
  <si>
    <t>MONTAŽNA DELA</t>
  </si>
  <si>
    <t>kpl</t>
  </si>
  <si>
    <t>Dobava in vgradnja varovalke nazivne vrednosti 2,5 A na RPO ploščo kandelabra</t>
  </si>
  <si>
    <t>DRUGA DELA</t>
  </si>
  <si>
    <t>Trasiranje in zakoličbe za potrebe javne razsvetljave</t>
  </si>
  <si>
    <t>Zakoličbe komunalnih vodov</t>
  </si>
  <si>
    <t>Geodetski posnetki</t>
  </si>
  <si>
    <t>Meritve električnih lastnosti, komplet z izdelavo merilnega poročila</t>
  </si>
  <si>
    <t>Izdelava baze cestnih podatkov - BCP</t>
  </si>
  <si>
    <t>Preveritev horizontalne osvetljenosti površine prehoda za pešce oziroma kolesarje, komplet z izdelavo poročila</t>
  </si>
  <si>
    <t>Preveritev vertikalne osvetljenosti površine prehoda za pešce oz. kolesarje - za vsako smer vožnje, komplet z izdelavo poročila</t>
  </si>
  <si>
    <t>Nadzor pristojnega vzdrževalca cestne razsvetljave</t>
  </si>
  <si>
    <t>Preveritev srednje osvetljenosti površine vozišča, komplet z izdelavo poročila</t>
  </si>
  <si>
    <t>Izdelava osnov za vnos v kataster komunalnih vodov</t>
  </si>
  <si>
    <t>Nepredvidena dela in drobni material v višini 2,1 % od načrtovanih del - obračun po dejanskih stroških in potrjenem gradbenem dnevniku</t>
  </si>
  <si>
    <t>Projektantski nadzor</t>
  </si>
  <si>
    <t>Izdelava PID dokumentacije</t>
  </si>
  <si>
    <t>Izvedba kabelske spojke komplet s priborom in kabelsko maso</t>
  </si>
  <si>
    <t>Dobava in montaža priključnih plošč v kandelabrih</t>
  </si>
  <si>
    <t>Povezava prevodnih delov z ozemlitvijo javne razsvetljave komplet s spojnim materialom</t>
  </si>
  <si>
    <t>Izdelava kabelskih končnikov</t>
  </si>
  <si>
    <t>Priključki pocinkanega valjanca (TN-C,) komplet</t>
  </si>
  <si>
    <t>Vezave kablov v kandelabrskih omaricah</t>
  </si>
  <si>
    <t>Dobava in polaganje kabla NYY-J 5x16 mm2</t>
  </si>
  <si>
    <t xml:space="preserve">Nadzor nad prižigališčem v času priklopov in odklopov   </t>
  </si>
  <si>
    <t>75 112</t>
  </si>
  <si>
    <t>75 113</t>
  </si>
  <si>
    <t>75 114</t>
  </si>
  <si>
    <t>75 512</t>
  </si>
  <si>
    <t>75 513</t>
  </si>
  <si>
    <t>75 514</t>
  </si>
  <si>
    <t>75 515</t>
  </si>
  <si>
    <t>75 516</t>
  </si>
  <si>
    <t>75 517</t>
  </si>
  <si>
    <t>75 612</t>
  </si>
  <si>
    <t>75 613</t>
  </si>
  <si>
    <t>75 614</t>
  </si>
  <si>
    <t>75 615</t>
  </si>
  <si>
    <t>75 616</t>
  </si>
  <si>
    <t>75 617</t>
  </si>
  <si>
    <t>75 618</t>
  </si>
  <si>
    <t>75 619</t>
  </si>
  <si>
    <t>75 620</t>
  </si>
  <si>
    <t>75 621</t>
  </si>
  <si>
    <t>75 622</t>
  </si>
  <si>
    <t>75 623</t>
  </si>
  <si>
    <t xml:space="preserve">Izdelava temelja za PVC kandelaber višine 7 m nad nivojem terena, I. vetrovna cona komplet z izkopom jame, obbetoniranjem, za postavitev kandelabra direktno v temelj
</t>
  </si>
  <si>
    <t xml:space="preserve">Dobava in postavitev ravnega kandelabra iz PVC višine h=7 m nad nivojem terena za montažo v temelj, z dobavo in montaža nove svetilke kot npr. (LUMENIA S LUM) z naslednjimi tehničnimi parametri;  optika DPR1, svetlobni tok do 6400 lm, barva svetlobe WW 3000K, max. priključna moč  46 W, avtonomna regulacija (režim DDF2), obojestranska ZAGA vtičnica, napajalnik D4i, kompletno svetlobno mesto z ožičenjem (NYM 3x1,5mm2)
</t>
  </si>
  <si>
    <t xml:space="preserve">Izvedba navezave novo predvidene kabelskih jaškov  oz kabelske kanalizacije na obstoječo kabelsko kanalizacijo/ obstoječe kabelske trase JR
</t>
  </si>
  <si>
    <t xml:space="preserve">Odstranitev oz rušitev obstopječega temelja svetilke, komplet z odvozom materiala 
</t>
  </si>
  <si>
    <t xml:space="preserve">valjanec INOX 30x3,5 mm, komplet s spojnim materialom:
</t>
  </si>
  <si>
    <t xml:space="preserve">1x PE dvoslojna rebrasta cev Ф110 mm v kolutu za zaščito el. kablov (rdeča):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</si>
</sst>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color rgb="FF3F3F3F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8"/>
      <color rgb="FFFF0000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b/>
      <i/>
      <sz val="8"/>
      <color rgb="FFFF0000"/>
      <name val="Arial Narrow"/>
      <family val="2"/>
      <charset val="238"/>
    </font>
    <font>
      <sz val="10"/>
      <color rgb="FFFF0000"/>
      <name val="Arial Narrow"/>
      <family val="2"/>
      <charset val="238"/>
    </font>
    <font>
      <b/>
      <sz val="8"/>
      <color rgb="FFFF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b/>
      <sz val="10"/>
      <name val="Arial Narrow"/>
      <family val="2"/>
      <charset val="238"/>
    </font>
    <font>
      <b/>
      <sz val="10"/>
      <color rgb="FF00B050"/>
      <name val="Arial Narrow"/>
      <family val="2"/>
      <charset val="238"/>
    </font>
    <font>
      <b/>
      <sz val="10"/>
      <color rgb="FF92D050"/>
      <name val="Arial Narrow"/>
      <family val="2"/>
      <charset val="238"/>
    </font>
    <font>
      <b/>
      <sz val="10"/>
      <color theme="6" tint="-0.249977111117893"/>
      <name val="Arial Narrow"/>
      <family val="2"/>
      <charset val="238"/>
    </font>
    <font>
      <sz val="12"/>
      <color theme="1"/>
      <name val="Arial Narrow"/>
      <family val="2"/>
      <charset val="238"/>
    </font>
    <font>
      <i/>
      <sz val="10"/>
      <name val="Arial Narrow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29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4" fontId="2" fillId="0" borderId="0" xfId="0" applyNumberFormat="1" applyFont="1" applyAlignment="1">
      <alignment horizontal="center" vertical="top"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3" borderId="1" xfId="1" applyFont="1" applyFill="1" applyAlignment="1" applyProtection="1">
      <alignment horizontal="center" vertical="center" wrapText="1"/>
    </xf>
    <xf numFmtId="4" fontId="3" fillId="3" borderId="1" xfId="1" applyNumberFormat="1" applyFont="1" applyFill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wrapText="1"/>
    </xf>
    <xf numFmtId="0" fontId="3" fillId="0" borderId="2" xfId="1" applyFont="1" applyFill="1" applyBorder="1" applyAlignment="1" applyProtection="1">
      <alignment horizontal="left" wrapText="1"/>
    </xf>
    <xf numFmtId="4" fontId="3" fillId="0" borderId="2" xfId="1" applyNumberFormat="1" applyFont="1" applyFill="1" applyBorder="1" applyAlignment="1" applyProtection="1">
      <alignment horizontal="center" vertical="top" wrapText="1"/>
    </xf>
    <xf numFmtId="0" fontId="4" fillId="4" borderId="8" xfId="0" applyFont="1" applyFill="1" applyBorder="1" applyAlignment="1">
      <alignment horizontal="left" vertical="top" wrapText="1"/>
    </xf>
    <xf numFmtId="0" fontId="3" fillId="3" borderId="1" xfId="1" applyFont="1" applyFill="1" applyAlignment="1">
      <alignment horizontal="center" vertical="center" wrapText="1"/>
    </xf>
    <xf numFmtId="4" fontId="3" fillId="3" borderId="1" xfId="1" applyNumberFormat="1" applyFont="1" applyFill="1" applyAlignment="1">
      <alignment horizontal="center" vertical="center" wrapText="1"/>
    </xf>
    <xf numFmtId="0" fontId="3" fillId="0" borderId="2" xfId="1" applyFont="1" applyFill="1" applyBorder="1" applyAlignment="1">
      <alignment horizontal="center" wrapText="1"/>
    </xf>
    <xf numFmtId="0" fontId="3" fillId="0" borderId="2" xfId="1" applyFont="1" applyFill="1" applyBorder="1" applyAlignment="1">
      <alignment horizontal="left" wrapText="1"/>
    </xf>
    <xf numFmtId="4" fontId="3" fillId="0" borderId="2" xfId="1" applyNumberFormat="1" applyFont="1" applyFill="1" applyBorder="1" applyAlignment="1">
      <alignment horizontal="center" vertical="top" wrapText="1"/>
    </xf>
    <xf numFmtId="4" fontId="18" fillId="0" borderId="0" xfId="0" applyNumberFormat="1" applyFont="1" applyAlignment="1">
      <alignment horizontal="center" vertical="top" wrapText="1"/>
    </xf>
    <xf numFmtId="4" fontId="20" fillId="3" borderId="1" xfId="1" applyNumberFormat="1" applyFont="1" applyFill="1" applyAlignment="1">
      <alignment horizontal="center" vertical="center" wrapText="1"/>
    </xf>
    <xf numFmtId="4" fontId="20" fillId="0" borderId="2" xfId="1" applyNumberFormat="1" applyFont="1" applyFill="1" applyBorder="1" applyAlignment="1">
      <alignment horizontal="center" vertical="top" wrapText="1"/>
    </xf>
    <xf numFmtId="4" fontId="18" fillId="4" borderId="9" xfId="0" applyNumberFormat="1" applyFont="1" applyFill="1" applyBorder="1" applyAlignment="1">
      <alignment horizontal="center" vertical="top" wrapText="1"/>
    </xf>
    <xf numFmtId="2" fontId="10" fillId="0" borderId="0" xfId="0" applyNumberFormat="1" applyFont="1" applyAlignment="1">
      <alignment vertical="top"/>
    </xf>
    <xf numFmtId="2" fontId="11" fillId="3" borderId="0" xfId="0" applyNumberFormat="1" applyFont="1" applyFill="1" applyAlignment="1">
      <alignment vertical="center"/>
    </xf>
    <xf numFmtId="4" fontId="2" fillId="0" borderId="3" xfId="0" applyNumberFormat="1" applyFont="1" applyBorder="1" applyAlignment="1" applyProtection="1">
      <alignment horizontal="center" vertical="top" wrapText="1"/>
      <protection locked="0"/>
    </xf>
    <xf numFmtId="4" fontId="18" fillId="0" borderId="3" xfId="0" applyNumberFormat="1" applyFont="1" applyBorder="1" applyAlignment="1" applyProtection="1">
      <alignment horizontal="center" vertical="top" wrapText="1"/>
      <protection locked="0"/>
    </xf>
    <xf numFmtId="4" fontId="4" fillId="4" borderId="9" xfId="0" applyNumberFormat="1" applyFont="1" applyFill="1" applyBorder="1" applyAlignment="1">
      <alignment horizontal="right" vertical="top" wrapText="1"/>
    </xf>
    <xf numFmtId="4" fontId="4" fillId="4" borderId="10" xfId="0" applyNumberFormat="1" applyFont="1" applyFill="1" applyBorder="1" applyAlignment="1">
      <alignment horizontal="right" vertical="top" wrapText="1"/>
    </xf>
    <xf numFmtId="49" fontId="4" fillId="0" borderId="0" xfId="0" applyNumberFormat="1" applyFont="1" applyAlignment="1">
      <alignment horizontal="left" vertical="top" wrapText="1"/>
    </xf>
    <xf numFmtId="49" fontId="14" fillId="0" borderId="0" xfId="0" applyNumberFormat="1" applyFont="1" applyAlignment="1">
      <alignment horizontal="left" vertical="top" wrapText="1"/>
    </xf>
    <xf numFmtId="0" fontId="12" fillId="0" borderId="0" xfId="0" applyFont="1" applyProtection="1"/>
    <xf numFmtId="0" fontId="13" fillId="0" borderId="0" xfId="0" applyFont="1" applyProtection="1"/>
    <xf numFmtId="0" fontId="4" fillId="0" borderId="0" xfId="0" applyFont="1" applyAlignment="1" applyProtection="1">
      <alignment horizontal="left"/>
    </xf>
    <xf numFmtId="0" fontId="12" fillId="0" borderId="0" xfId="0" applyFont="1" applyAlignment="1" applyProtection="1">
      <alignment vertical="top"/>
    </xf>
    <xf numFmtId="0" fontId="13" fillId="0" borderId="0" xfId="0" applyFont="1" applyAlignment="1" applyProtection="1">
      <alignment horizontal="center" wrapText="1"/>
    </xf>
    <xf numFmtId="0" fontId="24" fillId="0" borderId="0" xfId="0" applyFont="1" applyAlignment="1" applyProtection="1">
      <alignment horizontal="left" vertical="top" wrapText="1"/>
    </xf>
    <xf numFmtId="0" fontId="14" fillId="0" borderId="0" xfId="0" applyFont="1" applyAlignment="1" applyProtection="1">
      <alignment horizontal="left" vertical="top" wrapText="1"/>
    </xf>
    <xf numFmtId="0" fontId="14" fillId="0" borderId="0" xfId="0" applyFont="1" applyProtection="1"/>
    <xf numFmtId="0" fontId="13" fillId="0" borderId="4" xfId="0" applyFont="1" applyBorder="1" applyProtection="1"/>
    <xf numFmtId="0" fontId="13" fillId="0" borderId="5" xfId="0" applyFont="1" applyBorder="1" applyProtection="1"/>
    <xf numFmtId="164" fontId="13" fillId="0" borderId="6" xfId="0" applyNumberFormat="1" applyFont="1" applyBorder="1" applyProtection="1"/>
    <xf numFmtId="164" fontId="13" fillId="0" borderId="0" xfId="0" applyNumberFormat="1" applyFont="1" applyProtection="1"/>
    <xf numFmtId="0" fontId="13" fillId="0" borderId="0" xfId="0" applyFont="1" applyAlignment="1" applyProtection="1">
      <alignment horizontal="right"/>
    </xf>
    <xf numFmtId="2" fontId="13" fillId="0" borderId="0" xfId="0" applyNumberFormat="1" applyFont="1" applyProtection="1"/>
    <xf numFmtId="0" fontId="14" fillId="0" borderId="4" xfId="0" applyFont="1" applyBorder="1" applyProtection="1"/>
    <xf numFmtId="164" fontId="14" fillId="0" borderId="6" xfId="0" applyNumberFormat="1" applyFont="1" applyBorder="1" applyProtection="1"/>
    <xf numFmtId="0" fontId="15" fillId="0" borderId="0" xfId="0" applyFont="1" applyAlignment="1" applyProtection="1">
      <alignment horizontal="left"/>
    </xf>
    <xf numFmtId="2" fontId="16" fillId="0" borderId="7" xfId="0" applyNumberFormat="1" applyFont="1" applyBorder="1" applyAlignment="1" applyProtection="1">
      <alignment horizontal="center"/>
    </xf>
    <xf numFmtId="0" fontId="2" fillId="0" borderId="0" xfId="0" applyFont="1" applyAlignment="1" applyProtection="1">
      <alignment horizontal="left" wrapText="1"/>
    </xf>
    <xf numFmtId="0" fontId="2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horizontal="center" vertical="top" wrapText="1"/>
    </xf>
    <xf numFmtId="0" fontId="2" fillId="0" borderId="0" xfId="0" applyFont="1" applyAlignment="1" applyProtection="1">
      <alignment horizontal="left" vertical="top" wrapText="1"/>
    </xf>
    <xf numFmtId="4" fontId="2" fillId="0" borderId="0" xfId="0" applyNumberFormat="1" applyFont="1" applyAlignment="1" applyProtection="1">
      <alignment horizontal="center" vertical="top" wrapText="1"/>
    </xf>
    <xf numFmtId="0" fontId="2" fillId="0" borderId="0" xfId="0" applyFont="1" applyProtection="1"/>
    <xf numFmtId="2" fontId="10" fillId="0" borderId="0" xfId="0" applyNumberFormat="1" applyFont="1" applyAlignment="1" applyProtection="1">
      <alignment vertical="top"/>
    </xf>
    <xf numFmtId="0" fontId="2" fillId="0" borderId="0" xfId="0" applyFont="1" applyAlignment="1" applyProtection="1">
      <alignment wrapText="1"/>
    </xf>
    <xf numFmtId="2" fontId="11" fillId="3" borderId="0" xfId="0" applyNumberFormat="1" applyFont="1" applyFill="1" applyAlignment="1" applyProtection="1">
      <alignment vertical="center"/>
    </xf>
    <xf numFmtId="49" fontId="4" fillId="0" borderId="0" xfId="0" applyNumberFormat="1" applyFont="1" applyAlignment="1" applyProtection="1">
      <alignment horizontal="left" vertical="top" wrapText="1"/>
    </xf>
    <xf numFmtId="49" fontId="4" fillId="0" borderId="0" xfId="0" applyNumberFormat="1" applyFont="1" applyAlignment="1" applyProtection="1">
      <alignment horizontal="left" vertical="top" wrapText="1"/>
    </xf>
    <xf numFmtId="4" fontId="5" fillId="0" borderId="0" xfId="0" applyNumberFormat="1" applyFont="1" applyAlignment="1" applyProtection="1">
      <alignment horizontal="center" vertical="top" wrapText="1"/>
    </xf>
    <xf numFmtId="49" fontId="6" fillId="4" borderId="4" xfId="0" applyNumberFormat="1" applyFont="1" applyFill="1" applyBorder="1" applyAlignment="1" applyProtection="1">
      <alignment horizontal="left" wrapText="1"/>
    </xf>
    <xf numFmtId="49" fontId="6" fillId="4" borderId="5" xfId="0" applyNumberFormat="1" applyFont="1" applyFill="1" applyBorder="1" applyAlignment="1" applyProtection="1">
      <alignment horizontal="left" wrapText="1"/>
    </xf>
    <xf numFmtId="2" fontId="7" fillId="4" borderId="5" xfId="0" applyNumberFormat="1" applyFont="1" applyFill="1" applyBorder="1" applyAlignment="1" applyProtection="1">
      <alignment horizontal="center" wrapText="1"/>
    </xf>
    <xf numFmtId="2" fontId="7" fillId="4" borderId="6" xfId="0" applyNumberFormat="1" applyFont="1" applyFill="1" applyBorder="1" applyAlignment="1" applyProtection="1">
      <alignment horizontal="center" wrapText="1"/>
    </xf>
    <xf numFmtId="49" fontId="2" fillId="0" borderId="3" xfId="0" applyNumberFormat="1" applyFont="1" applyBorder="1" applyAlignment="1" applyProtection="1">
      <alignment vertical="top" wrapText="1"/>
    </xf>
    <xf numFmtId="0" fontId="2" fillId="0" borderId="3" xfId="0" applyFont="1" applyBorder="1" applyAlignment="1" applyProtection="1">
      <alignment horizontal="center" vertical="top" wrapText="1"/>
    </xf>
    <xf numFmtId="0" fontId="2" fillId="0" borderId="3" xfId="0" applyFont="1" applyBorder="1" applyAlignment="1" applyProtection="1">
      <alignment horizontal="left" vertical="top" wrapText="1"/>
    </xf>
    <xf numFmtId="4" fontId="18" fillId="0" borderId="3" xfId="0" applyNumberFormat="1" applyFont="1" applyBorder="1" applyAlignment="1" applyProtection="1">
      <alignment horizontal="center" vertical="top" wrapText="1"/>
    </xf>
    <xf numFmtId="4" fontId="2" fillId="0" borderId="3" xfId="0" applyNumberFormat="1" applyFont="1" applyBorder="1" applyAlignment="1" applyProtection="1">
      <alignment horizontal="center" vertical="top" wrapText="1"/>
    </xf>
    <xf numFmtId="2" fontId="22" fillId="5" borderId="0" xfId="0" applyNumberFormat="1" applyFont="1" applyFill="1" applyAlignment="1" applyProtection="1">
      <alignment vertical="top"/>
    </xf>
    <xf numFmtId="2" fontId="10" fillId="7" borderId="0" xfId="0" applyNumberFormat="1" applyFont="1" applyFill="1" applyAlignment="1" applyProtection="1">
      <alignment vertical="top"/>
    </xf>
    <xf numFmtId="4" fontId="9" fillId="0" borderId="0" xfId="0" applyNumberFormat="1" applyFont="1" applyAlignment="1" applyProtection="1">
      <alignment horizontal="center" vertical="top" wrapText="1"/>
    </xf>
    <xf numFmtId="49" fontId="10" fillId="0" borderId="0" xfId="0" applyNumberFormat="1" applyFont="1" applyAlignment="1" applyProtection="1">
      <alignment horizontal="left" wrapText="1"/>
    </xf>
    <xf numFmtId="2" fontId="9" fillId="0" borderId="0" xfId="0" applyNumberFormat="1" applyFont="1" applyAlignment="1" applyProtection="1">
      <alignment horizontal="center" wrapText="1"/>
    </xf>
    <xf numFmtId="2" fontId="22" fillId="13" borderId="0" xfId="0" applyNumberFormat="1" applyFont="1" applyFill="1" applyAlignment="1" applyProtection="1">
      <alignment vertical="top"/>
    </xf>
    <xf numFmtId="2" fontId="21" fillId="13" borderId="0" xfId="0" applyNumberFormat="1" applyFont="1" applyFill="1" applyAlignment="1" applyProtection="1">
      <alignment vertical="top"/>
    </xf>
    <xf numFmtId="2" fontId="10" fillId="8" borderId="0" xfId="0" applyNumberFormat="1" applyFont="1" applyFill="1" applyAlignment="1" applyProtection="1">
      <alignment vertical="top"/>
    </xf>
    <xf numFmtId="4" fontId="8" fillId="0" borderId="0" xfId="0" applyNumberFormat="1" applyFont="1" applyAlignment="1" applyProtection="1">
      <alignment horizontal="center" vertical="top" wrapText="1"/>
    </xf>
    <xf numFmtId="2" fontId="11" fillId="0" borderId="0" xfId="0" applyNumberFormat="1" applyFont="1" applyAlignment="1" applyProtection="1">
      <alignment horizontal="center" wrapText="1"/>
    </xf>
    <xf numFmtId="2" fontId="21" fillId="6" borderId="0" xfId="0" applyNumberFormat="1" applyFont="1" applyFill="1" applyAlignment="1" applyProtection="1">
      <alignment vertical="top"/>
    </xf>
    <xf numFmtId="2" fontId="10" fillId="6" borderId="0" xfId="0" applyNumberFormat="1" applyFont="1" applyFill="1" applyAlignment="1" applyProtection="1">
      <alignment vertical="top"/>
    </xf>
    <xf numFmtId="2" fontId="21" fillId="10" borderId="0" xfId="0" applyNumberFormat="1" applyFont="1" applyFill="1" applyAlignment="1" applyProtection="1">
      <alignment vertical="top"/>
    </xf>
    <xf numFmtId="4" fontId="18" fillId="0" borderId="0" xfId="0" applyNumberFormat="1" applyFont="1" applyAlignment="1" applyProtection="1">
      <alignment horizontal="center" vertical="top" wrapText="1"/>
    </xf>
    <xf numFmtId="2" fontId="10" fillId="13" borderId="0" xfId="0" applyNumberFormat="1" applyFont="1" applyFill="1" applyAlignment="1" applyProtection="1">
      <alignment vertical="top"/>
    </xf>
    <xf numFmtId="49" fontId="10" fillId="0" borderId="11" xfId="0" applyNumberFormat="1" applyFont="1" applyBorder="1" applyAlignment="1" applyProtection="1">
      <alignment horizontal="left" wrapText="1"/>
    </xf>
    <xf numFmtId="2" fontId="9" fillId="0" borderId="11" xfId="0" applyNumberFormat="1" applyFont="1" applyBorder="1" applyAlignment="1" applyProtection="1">
      <alignment horizontal="center" wrapText="1"/>
    </xf>
    <xf numFmtId="2" fontId="10" fillId="10" borderId="0" xfId="0" applyNumberFormat="1" applyFont="1" applyFill="1" applyAlignment="1" applyProtection="1">
      <alignment vertical="top"/>
    </xf>
    <xf numFmtId="2" fontId="10" fillId="11" borderId="0" xfId="0" applyNumberFormat="1" applyFont="1" applyFill="1" applyAlignment="1" applyProtection="1">
      <alignment vertical="top"/>
    </xf>
    <xf numFmtId="0" fontId="4" fillId="4" borderId="8" xfId="0" applyFont="1" applyFill="1" applyBorder="1" applyAlignment="1" applyProtection="1">
      <alignment horizontal="left" vertical="top" wrapText="1"/>
    </xf>
    <xf numFmtId="4" fontId="2" fillId="4" borderId="9" xfId="0" applyNumberFormat="1" applyFont="1" applyFill="1" applyBorder="1" applyAlignment="1" applyProtection="1">
      <alignment horizontal="center" vertical="top" wrapText="1"/>
    </xf>
    <xf numFmtId="4" fontId="4" fillId="4" borderId="9" xfId="0" applyNumberFormat="1" applyFont="1" applyFill="1" applyBorder="1" applyAlignment="1" applyProtection="1">
      <alignment horizontal="right" vertical="top" wrapText="1"/>
    </xf>
    <xf numFmtId="4" fontId="4" fillId="4" borderId="10" xfId="0" applyNumberFormat="1" applyFont="1" applyFill="1" applyBorder="1" applyAlignment="1" applyProtection="1">
      <alignment horizontal="right" vertical="top" wrapText="1"/>
    </xf>
    <xf numFmtId="0" fontId="11" fillId="14" borderId="0" xfId="0" applyFont="1" applyFill="1" applyProtection="1"/>
    <xf numFmtId="0" fontId="11" fillId="0" borderId="0" xfId="0" applyFont="1" applyProtection="1"/>
    <xf numFmtId="2" fontId="23" fillId="7" borderId="0" xfId="0" applyNumberFormat="1" applyFont="1" applyFill="1" applyAlignment="1" applyProtection="1">
      <alignment vertical="top"/>
    </xf>
    <xf numFmtId="2" fontId="23" fillId="10" borderId="0" xfId="0" applyNumberFormat="1" applyFont="1" applyFill="1" applyAlignment="1" applyProtection="1">
      <alignment vertical="top"/>
    </xf>
    <xf numFmtId="2" fontId="23" fillId="6" borderId="0" xfId="0" applyNumberFormat="1" applyFont="1" applyFill="1" applyAlignment="1" applyProtection="1">
      <alignment vertical="top"/>
    </xf>
    <xf numFmtId="2" fontId="23" fillId="12" borderId="0" xfId="0" applyNumberFormat="1" applyFont="1" applyFill="1" applyAlignment="1" applyProtection="1">
      <alignment vertical="top"/>
    </xf>
    <xf numFmtId="0" fontId="18" fillId="0" borderId="3" xfId="0" applyFont="1" applyBorder="1" applyAlignment="1" applyProtection="1">
      <alignment horizontal="left" vertical="top" wrapText="1"/>
    </xf>
    <xf numFmtId="4" fontId="19" fillId="0" borderId="0" xfId="0" applyNumberFormat="1" applyFont="1" applyAlignment="1" applyProtection="1">
      <alignment horizontal="center" vertical="top" wrapText="1"/>
    </xf>
    <xf numFmtId="2" fontId="22" fillId="10" borderId="0" xfId="0" applyNumberFormat="1" applyFont="1" applyFill="1" applyAlignment="1" applyProtection="1">
      <alignment vertical="top"/>
    </xf>
    <xf numFmtId="2" fontId="10" fillId="5" borderId="0" xfId="0" applyNumberFormat="1" applyFont="1" applyFill="1" applyAlignment="1" applyProtection="1">
      <alignment vertical="top"/>
    </xf>
    <xf numFmtId="49" fontId="2" fillId="0" borderId="0" xfId="0" applyNumberFormat="1" applyFont="1" applyAlignment="1" applyProtection="1">
      <alignment vertical="top" wrapText="1"/>
    </xf>
    <xf numFmtId="2" fontId="9" fillId="0" borderId="0" xfId="0" applyNumberFormat="1" applyFont="1" applyAlignment="1" applyProtection="1">
      <alignment horizontal="center" vertical="top" wrapText="1"/>
    </xf>
    <xf numFmtId="0" fontId="18" fillId="0" borderId="0" xfId="0" applyFont="1" applyAlignment="1" applyProtection="1">
      <alignment wrapText="1"/>
    </xf>
    <xf numFmtId="49" fontId="18" fillId="0" borderId="3" xfId="0" applyNumberFormat="1" applyFont="1" applyBorder="1" applyAlignment="1" applyProtection="1">
      <alignment vertical="top" wrapText="1"/>
    </xf>
    <xf numFmtId="0" fontId="18" fillId="0" borderId="3" xfId="0" applyFont="1" applyBorder="1" applyAlignment="1" applyProtection="1">
      <alignment horizontal="center" vertical="top" wrapText="1"/>
    </xf>
    <xf numFmtId="0" fontId="18" fillId="0" borderId="0" xfId="0" applyFont="1" applyProtection="1"/>
    <xf numFmtId="2" fontId="21" fillId="8" borderId="0" xfId="0" applyNumberFormat="1" applyFont="1" applyFill="1" applyAlignment="1" applyProtection="1">
      <alignment vertical="top"/>
    </xf>
    <xf numFmtId="2" fontId="21" fillId="9" borderId="0" xfId="0" applyNumberFormat="1" applyFont="1" applyFill="1" applyAlignment="1" applyProtection="1">
      <alignment vertical="top"/>
    </xf>
    <xf numFmtId="2" fontId="21" fillId="11" borderId="0" xfId="0" applyNumberFormat="1" applyFont="1" applyFill="1" applyAlignment="1" applyProtection="1">
      <alignment vertical="top"/>
    </xf>
    <xf numFmtId="2" fontId="10" fillId="0" borderId="12" xfId="0" applyNumberFormat="1" applyFont="1" applyBorder="1" applyAlignment="1" applyProtection="1">
      <alignment vertical="top"/>
    </xf>
    <xf numFmtId="2" fontId="11" fillId="3" borderId="12" xfId="0" applyNumberFormat="1" applyFont="1" applyFill="1" applyBorder="1" applyAlignment="1" applyProtection="1">
      <alignment vertical="center"/>
    </xf>
    <xf numFmtId="2" fontId="5" fillId="0" borderId="0" xfId="0" applyNumberFormat="1" applyFont="1" applyAlignment="1" applyProtection="1">
      <alignment horizontal="center" vertical="top" wrapText="1"/>
    </xf>
    <xf numFmtId="2" fontId="10" fillId="10" borderId="12" xfId="0" applyNumberFormat="1" applyFont="1" applyFill="1" applyBorder="1" applyAlignment="1" applyProtection="1">
      <alignment vertical="top"/>
    </xf>
    <xf numFmtId="2" fontId="21" fillId="10" borderId="12" xfId="0" applyNumberFormat="1" applyFont="1" applyFill="1" applyBorder="1" applyAlignment="1" applyProtection="1">
      <alignment vertical="top"/>
    </xf>
    <xf numFmtId="2" fontId="21" fillId="6" borderId="12" xfId="0" applyNumberFormat="1" applyFont="1" applyFill="1" applyBorder="1" applyAlignment="1" applyProtection="1">
      <alignment vertical="top"/>
    </xf>
    <xf numFmtId="49" fontId="6" fillId="0" borderId="0" xfId="0" applyNumberFormat="1" applyFont="1" applyAlignment="1" applyProtection="1">
      <alignment horizontal="left" wrapText="1"/>
    </xf>
    <xf numFmtId="2" fontId="7" fillId="0" borderId="0" xfId="0" applyNumberFormat="1" applyFont="1" applyAlignment="1" applyProtection="1">
      <alignment horizontal="center" wrapText="1"/>
    </xf>
    <xf numFmtId="2" fontId="10" fillId="13" borderId="12" xfId="0" applyNumberFormat="1" applyFont="1" applyFill="1" applyBorder="1" applyAlignment="1" applyProtection="1">
      <alignment vertical="top"/>
    </xf>
    <xf numFmtId="2" fontId="10" fillId="8" borderId="12" xfId="0" applyNumberFormat="1" applyFont="1" applyFill="1" applyBorder="1" applyAlignment="1" applyProtection="1">
      <alignment vertical="top"/>
    </xf>
    <xf numFmtId="2" fontId="21" fillId="8" borderId="12" xfId="0" applyNumberFormat="1" applyFont="1" applyFill="1" applyBorder="1" applyAlignment="1" applyProtection="1">
      <alignment vertical="top"/>
    </xf>
    <xf numFmtId="2" fontId="21" fillId="13" borderId="12" xfId="0" applyNumberFormat="1" applyFont="1" applyFill="1" applyBorder="1" applyAlignment="1" applyProtection="1">
      <alignment vertical="top"/>
    </xf>
    <xf numFmtId="2" fontId="2" fillId="0" borderId="0" xfId="0" applyNumberFormat="1" applyFont="1" applyAlignment="1" applyProtection="1">
      <alignment vertical="top"/>
    </xf>
    <xf numFmtId="2" fontId="8" fillId="3" borderId="0" xfId="0" applyNumberFormat="1" applyFont="1" applyFill="1" applyAlignment="1" applyProtection="1">
      <alignment vertical="center"/>
    </xf>
    <xf numFmtId="0" fontId="10" fillId="0" borderId="0" xfId="0" applyFont="1" applyAlignment="1" applyProtection="1">
      <alignment vertical="top"/>
    </xf>
    <xf numFmtId="4" fontId="8" fillId="0" borderId="3" xfId="0" applyNumberFormat="1" applyFont="1" applyBorder="1" applyAlignment="1" applyProtection="1">
      <alignment horizontal="center" vertical="top" wrapText="1"/>
    </xf>
    <xf numFmtId="2" fontId="19" fillId="0" borderId="0" xfId="0" applyNumberFormat="1" applyFont="1" applyAlignment="1" applyProtection="1">
      <alignment horizontal="center" vertical="top" wrapText="1"/>
    </xf>
  </cellXfs>
  <cellStyles count="2">
    <cellStyle name="Normal" xfId="0" builtinId="0"/>
    <cellStyle name="Output" xfId="1" builtin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_preddela_1" connectionId="1" xr16:uid="{00000000-0016-0000-0100-000000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_preddela_1" connectionId="2" xr16:uid="{00000000-0016-0000-0200-000001000000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_preddela_1" connectionId="6" xr16:uid="{00000000-0016-0000-0300-000002000000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_preddela_1" connectionId="3" xr16:uid="{00000000-0016-0000-0400-000003000000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_preddela_1" connectionId="7" xr16:uid="{00000000-0016-0000-0500-000004000000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_preddela_1" connectionId="4" xr16:uid="{00000000-0016-0000-0600-000005000000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_preddela_1" connectionId="5" xr16:uid="{00000000-0016-0000-0700-000006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4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5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6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7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rgb="FFC00000"/>
  </sheetPr>
  <dimension ref="B4:I41"/>
  <sheetViews>
    <sheetView view="pageBreakPreview" zoomScaleNormal="85" zoomScaleSheetLayoutView="100" zoomScalePageLayoutView="120" workbookViewId="0">
      <selection activeCell="H14" sqref="H14"/>
    </sheetView>
  </sheetViews>
  <sheetFormatPr defaultRowHeight="16.5" x14ac:dyDescent="0.3"/>
  <cols>
    <col min="1" max="1" width="2.85546875" style="32" customWidth="1"/>
    <col min="2" max="2" width="10.42578125" style="32" customWidth="1"/>
    <col min="3" max="4" width="9.140625" style="32"/>
    <col min="5" max="5" width="8.28515625" style="32" customWidth="1"/>
    <col min="6" max="6" width="9.5703125" style="32" customWidth="1"/>
    <col min="7" max="7" width="3.28515625" style="32" customWidth="1"/>
    <col min="8" max="8" width="20" style="32" customWidth="1"/>
    <col min="9" max="9" width="7.28515625" style="32" customWidth="1"/>
    <col min="10" max="10" width="12.7109375" style="32" customWidth="1"/>
    <col min="11" max="262" width="9.140625" style="32"/>
    <col min="263" max="263" width="7.42578125" style="32" customWidth="1"/>
    <col min="264" max="264" width="20.42578125" style="32" customWidth="1"/>
    <col min="265" max="265" width="17.140625" style="32" customWidth="1"/>
    <col min="266" max="266" width="12.7109375" style="32" customWidth="1"/>
    <col min="267" max="518" width="9.140625" style="32"/>
    <col min="519" max="519" width="7.42578125" style="32" customWidth="1"/>
    <col min="520" max="520" width="20.42578125" style="32" customWidth="1"/>
    <col min="521" max="521" width="17.140625" style="32" customWidth="1"/>
    <col min="522" max="522" width="12.7109375" style="32" customWidth="1"/>
    <col min="523" max="774" width="9.140625" style="32"/>
    <col min="775" max="775" width="7.42578125" style="32" customWidth="1"/>
    <col min="776" max="776" width="20.42578125" style="32" customWidth="1"/>
    <col min="777" max="777" width="17.140625" style="32" customWidth="1"/>
    <col min="778" max="778" width="12.7109375" style="32" customWidth="1"/>
    <col min="779" max="1030" width="9.140625" style="32"/>
    <col min="1031" max="1031" width="7.42578125" style="32" customWidth="1"/>
    <col min="1032" max="1032" width="20.42578125" style="32" customWidth="1"/>
    <col min="1033" max="1033" width="17.140625" style="32" customWidth="1"/>
    <col min="1034" max="1034" width="12.7109375" style="32" customWidth="1"/>
    <col min="1035" max="1286" width="9.140625" style="32"/>
    <col min="1287" max="1287" width="7.42578125" style="32" customWidth="1"/>
    <col min="1288" max="1288" width="20.42578125" style="32" customWidth="1"/>
    <col min="1289" max="1289" width="17.140625" style="32" customWidth="1"/>
    <col min="1290" max="1290" width="12.7109375" style="32" customWidth="1"/>
    <col min="1291" max="1542" width="9.140625" style="32"/>
    <col min="1543" max="1543" width="7.42578125" style="32" customWidth="1"/>
    <col min="1544" max="1544" width="20.42578125" style="32" customWidth="1"/>
    <col min="1545" max="1545" width="17.140625" style="32" customWidth="1"/>
    <col min="1546" max="1546" width="12.7109375" style="32" customWidth="1"/>
    <col min="1547" max="1798" width="9.140625" style="32"/>
    <col min="1799" max="1799" width="7.42578125" style="32" customWidth="1"/>
    <col min="1800" max="1800" width="20.42578125" style="32" customWidth="1"/>
    <col min="1801" max="1801" width="17.140625" style="32" customWidth="1"/>
    <col min="1802" max="1802" width="12.7109375" style="32" customWidth="1"/>
    <col min="1803" max="2054" width="9.140625" style="32"/>
    <col min="2055" max="2055" width="7.42578125" style="32" customWidth="1"/>
    <col min="2056" max="2056" width="20.42578125" style="32" customWidth="1"/>
    <col min="2057" max="2057" width="17.140625" style="32" customWidth="1"/>
    <col min="2058" max="2058" width="12.7109375" style="32" customWidth="1"/>
    <col min="2059" max="2310" width="9.140625" style="32"/>
    <col min="2311" max="2311" width="7.42578125" style="32" customWidth="1"/>
    <col min="2312" max="2312" width="20.42578125" style="32" customWidth="1"/>
    <col min="2313" max="2313" width="17.140625" style="32" customWidth="1"/>
    <col min="2314" max="2314" width="12.7109375" style="32" customWidth="1"/>
    <col min="2315" max="2566" width="9.140625" style="32"/>
    <col min="2567" max="2567" width="7.42578125" style="32" customWidth="1"/>
    <col min="2568" max="2568" width="20.42578125" style="32" customWidth="1"/>
    <col min="2569" max="2569" width="17.140625" style="32" customWidth="1"/>
    <col min="2570" max="2570" width="12.7109375" style="32" customWidth="1"/>
    <col min="2571" max="2822" width="9.140625" style="32"/>
    <col min="2823" max="2823" width="7.42578125" style="32" customWidth="1"/>
    <col min="2824" max="2824" width="20.42578125" style="32" customWidth="1"/>
    <col min="2825" max="2825" width="17.140625" style="32" customWidth="1"/>
    <col min="2826" max="2826" width="12.7109375" style="32" customWidth="1"/>
    <col min="2827" max="3078" width="9.140625" style="32"/>
    <col min="3079" max="3079" width="7.42578125" style="32" customWidth="1"/>
    <col min="3080" max="3080" width="20.42578125" style="32" customWidth="1"/>
    <col min="3081" max="3081" width="17.140625" style="32" customWidth="1"/>
    <col min="3082" max="3082" width="12.7109375" style="32" customWidth="1"/>
    <col min="3083" max="3334" width="9.140625" style="32"/>
    <col min="3335" max="3335" width="7.42578125" style="32" customWidth="1"/>
    <col min="3336" max="3336" width="20.42578125" style="32" customWidth="1"/>
    <col min="3337" max="3337" width="17.140625" style="32" customWidth="1"/>
    <col min="3338" max="3338" width="12.7109375" style="32" customWidth="1"/>
    <col min="3339" max="3590" width="9.140625" style="32"/>
    <col min="3591" max="3591" width="7.42578125" style="32" customWidth="1"/>
    <col min="3592" max="3592" width="20.42578125" style="32" customWidth="1"/>
    <col min="3593" max="3593" width="17.140625" style="32" customWidth="1"/>
    <col min="3594" max="3594" width="12.7109375" style="32" customWidth="1"/>
    <col min="3595" max="3846" width="9.140625" style="32"/>
    <col min="3847" max="3847" width="7.42578125" style="32" customWidth="1"/>
    <col min="3848" max="3848" width="20.42578125" style="32" customWidth="1"/>
    <col min="3849" max="3849" width="17.140625" style="32" customWidth="1"/>
    <col min="3850" max="3850" width="12.7109375" style="32" customWidth="1"/>
    <col min="3851" max="4102" width="9.140625" style="32"/>
    <col min="4103" max="4103" width="7.42578125" style="32" customWidth="1"/>
    <col min="4104" max="4104" width="20.42578125" style="32" customWidth="1"/>
    <col min="4105" max="4105" width="17.140625" style="32" customWidth="1"/>
    <col min="4106" max="4106" width="12.7109375" style="32" customWidth="1"/>
    <col min="4107" max="4358" width="9.140625" style="32"/>
    <col min="4359" max="4359" width="7.42578125" style="32" customWidth="1"/>
    <col min="4360" max="4360" width="20.42578125" style="32" customWidth="1"/>
    <col min="4361" max="4361" width="17.140625" style="32" customWidth="1"/>
    <col min="4362" max="4362" width="12.7109375" style="32" customWidth="1"/>
    <col min="4363" max="4614" width="9.140625" style="32"/>
    <col min="4615" max="4615" width="7.42578125" style="32" customWidth="1"/>
    <col min="4616" max="4616" width="20.42578125" style="32" customWidth="1"/>
    <col min="4617" max="4617" width="17.140625" style="32" customWidth="1"/>
    <col min="4618" max="4618" width="12.7109375" style="32" customWidth="1"/>
    <col min="4619" max="4870" width="9.140625" style="32"/>
    <col min="4871" max="4871" width="7.42578125" style="32" customWidth="1"/>
    <col min="4872" max="4872" width="20.42578125" style="32" customWidth="1"/>
    <col min="4873" max="4873" width="17.140625" style="32" customWidth="1"/>
    <col min="4874" max="4874" width="12.7109375" style="32" customWidth="1"/>
    <col min="4875" max="5126" width="9.140625" style="32"/>
    <col min="5127" max="5127" width="7.42578125" style="32" customWidth="1"/>
    <col min="5128" max="5128" width="20.42578125" style="32" customWidth="1"/>
    <col min="5129" max="5129" width="17.140625" style="32" customWidth="1"/>
    <col min="5130" max="5130" width="12.7109375" style="32" customWidth="1"/>
    <col min="5131" max="5382" width="9.140625" style="32"/>
    <col min="5383" max="5383" width="7.42578125" style="32" customWidth="1"/>
    <col min="5384" max="5384" width="20.42578125" style="32" customWidth="1"/>
    <col min="5385" max="5385" width="17.140625" style="32" customWidth="1"/>
    <col min="5386" max="5386" width="12.7109375" style="32" customWidth="1"/>
    <col min="5387" max="5638" width="9.140625" style="32"/>
    <col min="5639" max="5639" width="7.42578125" style="32" customWidth="1"/>
    <col min="5640" max="5640" width="20.42578125" style="32" customWidth="1"/>
    <col min="5641" max="5641" width="17.140625" style="32" customWidth="1"/>
    <col min="5642" max="5642" width="12.7109375" style="32" customWidth="1"/>
    <col min="5643" max="5894" width="9.140625" style="32"/>
    <col min="5895" max="5895" width="7.42578125" style="32" customWidth="1"/>
    <col min="5896" max="5896" width="20.42578125" style="32" customWidth="1"/>
    <col min="5897" max="5897" width="17.140625" style="32" customWidth="1"/>
    <col min="5898" max="5898" width="12.7109375" style="32" customWidth="1"/>
    <col min="5899" max="6150" width="9.140625" style="32"/>
    <col min="6151" max="6151" width="7.42578125" style="32" customWidth="1"/>
    <col min="6152" max="6152" width="20.42578125" style="32" customWidth="1"/>
    <col min="6153" max="6153" width="17.140625" style="32" customWidth="1"/>
    <col min="6154" max="6154" width="12.7109375" style="32" customWidth="1"/>
    <col min="6155" max="6406" width="9.140625" style="32"/>
    <col min="6407" max="6407" width="7.42578125" style="32" customWidth="1"/>
    <col min="6408" max="6408" width="20.42578125" style="32" customWidth="1"/>
    <col min="6409" max="6409" width="17.140625" style="32" customWidth="1"/>
    <col min="6410" max="6410" width="12.7109375" style="32" customWidth="1"/>
    <col min="6411" max="6662" width="9.140625" style="32"/>
    <col min="6663" max="6663" width="7.42578125" style="32" customWidth="1"/>
    <col min="6664" max="6664" width="20.42578125" style="32" customWidth="1"/>
    <col min="6665" max="6665" width="17.140625" style="32" customWidth="1"/>
    <col min="6666" max="6666" width="12.7109375" style="32" customWidth="1"/>
    <col min="6667" max="6918" width="9.140625" style="32"/>
    <col min="6919" max="6919" width="7.42578125" style="32" customWidth="1"/>
    <col min="6920" max="6920" width="20.42578125" style="32" customWidth="1"/>
    <col min="6921" max="6921" width="17.140625" style="32" customWidth="1"/>
    <col min="6922" max="6922" width="12.7109375" style="32" customWidth="1"/>
    <col min="6923" max="7174" width="9.140625" style="32"/>
    <col min="7175" max="7175" width="7.42578125" style="32" customWidth="1"/>
    <col min="7176" max="7176" width="20.42578125" style="32" customWidth="1"/>
    <col min="7177" max="7177" width="17.140625" style="32" customWidth="1"/>
    <col min="7178" max="7178" width="12.7109375" style="32" customWidth="1"/>
    <col min="7179" max="7430" width="9.140625" style="32"/>
    <col min="7431" max="7431" width="7.42578125" style="32" customWidth="1"/>
    <col min="7432" max="7432" width="20.42578125" style="32" customWidth="1"/>
    <col min="7433" max="7433" width="17.140625" style="32" customWidth="1"/>
    <col min="7434" max="7434" width="12.7109375" style="32" customWidth="1"/>
    <col min="7435" max="7686" width="9.140625" style="32"/>
    <col min="7687" max="7687" width="7.42578125" style="32" customWidth="1"/>
    <col min="7688" max="7688" width="20.42578125" style="32" customWidth="1"/>
    <col min="7689" max="7689" width="17.140625" style="32" customWidth="1"/>
    <col min="7690" max="7690" width="12.7109375" style="32" customWidth="1"/>
    <col min="7691" max="7942" width="9.140625" style="32"/>
    <col min="7943" max="7943" width="7.42578125" style="32" customWidth="1"/>
    <col min="7944" max="7944" width="20.42578125" style="32" customWidth="1"/>
    <col min="7945" max="7945" width="17.140625" style="32" customWidth="1"/>
    <col min="7946" max="7946" width="12.7109375" style="32" customWidth="1"/>
    <col min="7947" max="8198" width="9.140625" style="32"/>
    <col min="8199" max="8199" width="7.42578125" style="32" customWidth="1"/>
    <col min="8200" max="8200" width="20.42578125" style="32" customWidth="1"/>
    <col min="8201" max="8201" width="17.140625" style="32" customWidth="1"/>
    <col min="8202" max="8202" width="12.7109375" style="32" customWidth="1"/>
    <col min="8203" max="8454" width="9.140625" style="32"/>
    <col min="8455" max="8455" width="7.42578125" style="32" customWidth="1"/>
    <col min="8456" max="8456" width="20.42578125" style="32" customWidth="1"/>
    <col min="8457" max="8457" width="17.140625" style="32" customWidth="1"/>
    <col min="8458" max="8458" width="12.7109375" style="32" customWidth="1"/>
    <col min="8459" max="8710" width="9.140625" style="32"/>
    <col min="8711" max="8711" width="7.42578125" style="32" customWidth="1"/>
    <col min="8712" max="8712" width="20.42578125" style="32" customWidth="1"/>
    <col min="8713" max="8713" width="17.140625" style="32" customWidth="1"/>
    <col min="8714" max="8714" width="12.7109375" style="32" customWidth="1"/>
    <col min="8715" max="8966" width="9.140625" style="32"/>
    <col min="8967" max="8967" width="7.42578125" style="32" customWidth="1"/>
    <col min="8968" max="8968" width="20.42578125" style="32" customWidth="1"/>
    <col min="8969" max="8969" width="17.140625" style="32" customWidth="1"/>
    <col min="8970" max="8970" width="12.7109375" style="32" customWidth="1"/>
    <col min="8971" max="9222" width="9.140625" style="32"/>
    <col min="9223" max="9223" width="7.42578125" style="32" customWidth="1"/>
    <col min="9224" max="9224" width="20.42578125" style="32" customWidth="1"/>
    <col min="9225" max="9225" width="17.140625" style="32" customWidth="1"/>
    <col min="9226" max="9226" width="12.7109375" style="32" customWidth="1"/>
    <col min="9227" max="9478" width="9.140625" style="32"/>
    <col min="9479" max="9479" width="7.42578125" style="32" customWidth="1"/>
    <col min="9480" max="9480" width="20.42578125" style="32" customWidth="1"/>
    <col min="9481" max="9481" width="17.140625" style="32" customWidth="1"/>
    <col min="9482" max="9482" width="12.7109375" style="32" customWidth="1"/>
    <col min="9483" max="9734" width="9.140625" style="32"/>
    <col min="9735" max="9735" width="7.42578125" style="32" customWidth="1"/>
    <col min="9736" max="9736" width="20.42578125" style="32" customWidth="1"/>
    <col min="9737" max="9737" width="17.140625" style="32" customWidth="1"/>
    <col min="9738" max="9738" width="12.7109375" style="32" customWidth="1"/>
    <col min="9739" max="9990" width="9.140625" style="32"/>
    <col min="9991" max="9991" width="7.42578125" style="32" customWidth="1"/>
    <col min="9992" max="9992" width="20.42578125" style="32" customWidth="1"/>
    <col min="9993" max="9993" width="17.140625" style="32" customWidth="1"/>
    <col min="9994" max="9994" width="12.7109375" style="32" customWidth="1"/>
    <col min="9995" max="10246" width="9.140625" style="32"/>
    <col min="10247" max="10247" width="7.42578125" style="32" customWidth="1"/>
    <col min="10248" max="10248" width="20.42578125" style="32" customWidth="1"/>
    <col min="10249" max="10249" width="17.140625" style="32" customWidth="1"/>
    <col min="10250" max="10250" width="12.7109375" style="32" customWidth="1"/>
    <col min="10251" max="10502" width="9.140625" style="32"/>
    <col min="10503" max="10503" width="7.42578125" style="32" customWidth="1"/>
    <col min="10504" max="10504" width="20.42578125" style="32" customWidth="1"/>
    <col min="10505" max="10505" width="17.140625" style="32" customWidth="1"/>
    <col min="10506" max="10506" width="12.7109375" style="32" customWidth="1"/>
    <col min="10507" max="10758" width="9.140625" style="32"/>
    <col min="10759" max="10759" width="7.42578125" style="32" customWidth="1"/>
    <col min="10760" max="10760" width="20.42578125" style="32" customWidth="1"/>
    <col min="10761" max="10761" width="17.140625" style="32" customWidth="1"/>
    <col min="10762" max="10762" width="12.7109375" style="32" customWidth="1"/>
    <col min="10763" max="11014" width="9.140625" style="32"/>
    <col min="11015" max="11015" width="7.42578125" style="32" customWidth="1"/>
    <col min="11016" max="11016" width="20.42578125" style="32" customWidth="1"/>
    <col min="11017" max="11017" width="17.140625" style="32" customWidth="1"/>
    <col min="11018" max="11018" width="12.7109375" style="32" customWidth="1"/>
    <col min="11019" max="11270" width="9.140625" style="32"/>
    <col min="11271" max="11271" width="7.42578125" style="32" customWidth="1"/>
    <col min="11272" max="11272" width="20.42578125" style="32" customWidth="1"/>
    <col min="11273" max="11273" width="17.140625" style="32" customWidth="1"/>
    <col min="11274" max="11274" width="12.7109375" style="32" customWidth="1"/>
    <col min="11275" max="11526" width="9.140625" style="32"/>
    <col min="11527" max="11527" width="7.42578125" style="32" customWidth="1"/>
    <col min="11528" max="11528" width="20.42578125" style="32" customWidth="1"/>
    <col min="11529" max="11529" width="17.140625" style="32" customWidth="1"/>
    <col min="11530" max="11530" width="12.7109375" style="32" customWidth="1"/>
    <col min="11531" max="11782" width="9.140625" style="32"/>
    <col min="11783" max="11783" width="7.42578125" style="32" customWidth="1"/>
    <col min="11784" max="11784" width="20.42578125" style="32" customWidth="1"/>
    <col min="11785" max="11785" width="17.140625" style="32" customWidth="1"/>
    <col min="11786" max="11786" width="12.7109375" style="32" customWidth="1"/>
    <col min="11787" max="12038" width="9.140625" style="32"/>
    <col min="12039" max="12039" width="7.42578125" style="32" customWidth="1"/>
    <col min="12040" max="12040" width="20.42578125" style="32" customWidth="1"/>
    <col min="12041" max="12041" width="17.140625" style="32" customWidth="1"/>
    <col min="12042" max="12042" width="12.7109375" style="32" customWidth="1"/>
    <col min="12043" max="12294" width="9.140625" style="32"/>
    <col min="12295" max="12295" width="7.42578125" style="32" customWidth="1"/>
    <col min="12296" max="12296" width="20.42578125" style="32" customWidth="1"/>
    <col min="12297" max="12297" width="17.140625" style="32" customWidth="1"/>
    <col min="12298" max="12298" width="12.7109375" style="32" customWidth="1"/>
    <col min="12299" max="12550" width="9.140625" style="32"/>
    <col min="12551" max="12551" width="7.42578125" style="32" customWidth="1"/>
    <col min="12552" max="12552" width="20.42578125" style="32" customWidth="1"/>
    <col min="12553" max="12553" width="17.140625" style="32" customWidth="1"/>
    <col min="12554" max="12554" width="12.7109375" style="32" customWidth="1"/>
    <col min="12555" max="12806" width="9.140625" style="32"/>
    <col min="12807" max="12807" width="7.42578125" style="32" customWidth="1"/>
    <col min="12808" max="12808" width="20.42578125" style="32" customWidth="1"/>
    <col min="12809" max="12809" width="17.140625" style="32" customWidth="1"/>
    <col min="12810" max="12810" width="12.7109375" style="32" customWidth="1"/>
    <col min="12811" max="13062" width="9.140625" style="32"/>
    <col min="13063" max="13063" width="7.42578125" style="32" customWidth="1"/>
    <col min="13064" max="13064" width="20.42578125" style="32" customWidth="1"/>
    <col min="13065" max="13065" width="17.140625" style="32" customWidth="1"/>
    <col min="13066" max="13066" width="12.7109375" style="32" customWidth="1"/>
    <col min="13067" max="13318" width="9.140625" style="32"/>
    <col min="13319" max="13319" width="7.42578125" style="32" customWidth="1"/>
    <col min="13320" max="13320" width="20.42578125" style="32" customWidth="1"/>
    <col min="13321" max="13321" width="17.140625" style="32" customWidth="1"/>
    <col min="13322" max="13322" width="12.7109375" style="32" customWidth="1"/>
    <col min="13323" max="13574" width="9.140625" style="32"/>
    <col min="13575" max="13575" width="7.42578125" style="32" customWidth="1"/>
    <col min="13576" max="13576" width="20.42578125" style="32" customWidth="1"/>
    <col min="13577" max="13577" width="17.140625" style="32" customWidth="1"/>
    <col min="13578" max="13578" width="12.7109375" style="32" customWidth="1"/>
    <col min="13579" max="13830" width="9.140625" style="32"/>
    <col min="13831" max="13831" width="7.42578125" style="32" customWidth="1"/>
    <col min="13832" max="13832" width="20.42578125" style="32" customWidth="1"/>
    <col min="13833" max="13833" width="17.140625" style="32" customWidth="1"/>
    <col min="13834" max="13834" width="12.7109375" style="32" customWidth="1"/>
    <col min="13835" max="14086" width="9.140625" style="32"/>
    <col min="14087" max="14087" width="7.42578125" style="32" customWidth="1"/>
    <col min="14088" max="14088" width="20.42578125" style="32" customWidth="1"/>
    <col min="14089" max="14089" width="17.140625" style="32" customWidth="1"/>
    <col min="14090" max="14090" width="12.7109375" style="32" customWidth="1"/>
    <col min="14091" max="14342" width="9.140625" style="32"/>
    <col min="14343" max="14343" width="7.42578125" style="32" customWidth="1"/>
    <col min="14344" max="14344" width="20.42578125" style="32" customWidth="1"/>
    <col min="14345" max="14345" width="17.140625" style="32" customWidth="1"/>
    <col min="14346" max="14346" width="12.7109375" style="32" customWidth="1"/>
    <col min="14347" max="14598" width="9.140625" style="32"/>
    <col min="14599" max="14599" width="7.42578125" style="32" customWidth="1"/>
    <col min="14600" max="14600" width="20.42578125" style="32" customWidth="1"/>
    <col min="14601" max="14601" width="17.140625" style="32" customWidth="1"/>
    <col min="14602" max="14602" width="12.7109375" style="32" customWidth="1"/>
    <col min="14603" max="14854" width="9.140625" style="32"/>
    <col min="14855" max="14855" width="7.42578125" style="32" customWidth="1"/>
    <col min="14856" max="14856" width="20.42578125" style="32" customWidth="1"/>
    <col min="14857" max="14857" width="17.140625" style="32" customWidth="1"/>
    <col min="14858" max="14858" width="12.7109375" style="32" customWidth="1"/>
    <col min="14859" max="15110" width="9.140625" style="32"/>
    <col min="15111" max="15111" width="7.42578125" style="32" customWidth="1"/>
    <col min="15112" max="15112" width="20.42578125" style="32" customWidth="1"/>
    <col min="15113" max="15113" width="17.140625" style="32" customWidth="1"/>
    <col min="15114" max="15114" width="12.7109375" style="32" customWidth="1"/>
    <col min="15115" max="15366" width="9.140625" style="32"/>
    <col min="15367" max="15367" width="7.42578125" style="32" customWidth="1"/>
    <col min="15368" max="15368" width="20.42578125" style="32" customWidth="1"/>
    <col min="15369" max="15369" width="17.140625" style="32" customWidth="1"/>
    <col min="15370" max="15370" width="12.7109375" style="32" customWidth="1"/>
    <col min="15371" max="15622" width="9.140625" style="32"/>
    <col min="15623" max="15623" width="7.42578125" style="32" customWidth="1"/>
    <col min="15624" max="15624" width="20.42578125" style="32" customWidth="1"/>
    <col min="15625" max="15625" width="17.140625" style="32" customWidth="1"/>
    <col min="15626" max="15626" width="12.7109375" style="32" customWidth="1"/>
    <col min="15627" max="15878" width="9.140625" style="32"/>
    <col min="15879" max="15879" width="7.42578125" style="32" customWidth="1"/>
    <col min="15880" max="15880" width="20.42578125" style="32" customWidth="1"/>
    <col min="15881" max="15881" width="17.140625" style="32" customWidth="1"/>
    <col min="15882" max="15882" width="12.7109375" style="32" customWidth="1"/>
    <col min="15883" max="16134" width="9.140625" style="32"/>
    <col min="16135" max="16135" width="7.42578125" style="32" customWidth="1"/>
    <col min="16136" max="16136" width="20.42578125" style="32" customWidth="1"/>
    <col min="16137" max="16137" width="17.140625" style="32" customWidth="1"/>
    <col min="16138" max="16138" width="12.7109375" style="32" customWidth="1"/>
    <col min="16139" max="16384" width="9.140625" style="32"/>
  </cols>
  <sheetData>
    <row r="4" spans="3:9" x14ac:dyDescent="0.3">
      <c r="C4" s="31" t="s">
        <v>181</v>
      </c>
      <c r="E4" s="33" t="s">
        <v>244</v>
      </c>
      <c r="F4" s="33"/>
      <c r="G4" s="33"/>
      <c r="H4" s="33"/>
    </row>
    <row r="6" spans="3:9" ht="51.75" customHeight="1" x14ac:dyDescent="0.3">
      <c r="C6" s="34" t="s">
        <v>179</v>
      </c>
      <c r="D6" s="35"/>
      <c r="E6" s="36" t="s">
        <v>245</v>
      </c>
      <c r="F6" s="36"/>
      <c r="G6" s="36"/>
      <c r="H6" s="36"/>
      <c r="I6" s="35"/>
    </row>
    <row r="8" spans="3:9" ht="16.5" customHeight="1" x14ac:dyDescent="0.3">
      <c r="C8" s="31" t="s">
        <v>180</v>
      </c>
      <c r="E8" s="37" t="s">
        <v>246</v>
      </c>
      <c r="F8" s="37"/>
      <c r="G8" s="37"/>
      <c r="H8" s="37"/>
    </row>
    <row r="9" spans="3:9" ht="17.25" customHeight="1" x14ac:dyDescent="0.3">
      <c r="E9" s="37"/>
      <c r="F9" s="37"/>
      <c r="G9" s="37"/>
      <c r="H9" s="37"/>
    </row>
    <row r="11" spans="3:9" x14ac:dyDescent="0.3">
      <c r="C11" s="38" t="s">
        <v>38</v>
      </c>
    </row>
    <row r="14" spans="3:9" x14ac:dyDescent="0.3">
      <c r="C14" s="39" t="s">
        <v>158</v>
      </c>
      <c r="D14" s="40"/>
      <c r="E14" s="40"/>
      <c r="F14" s="40"/>
      <c r="G14" s="40"/>
      <c r="H14" s="41">
        <f>'1. PREDDELA'!G48</f>
        <v>0</v>
      </c>
    </row>
    <row r="15" spans="3:9" x14ac:dyDescent="0.3">
      <c r="H15" s="42"/>
    </row>
    <row r="16" spans="3:9" x14ac:dyDescent="0.3">
      <c r="C16" s="39" t="s">
        <v>159</v>
      </c>
      <c r="D16" s="40"/>
      <c r="E16" s="40"/>
      <c r="F16" s="40"/>
      <c r="G16" s="40"/>
      <c r="H16" s="41">
        <f>'2. ZEMELJSKA DELA'!G42</f>
        <v>0</v>
      </c>
    </row>
    <row r="17" spans="3:8" x14ac:dyDescent="0.3">
      <c r="H17" s="42"/>
    </row>
    <row r="18" spans="3:8" x14ac:dyDescent="0.3">
      <c r="C18" s="39" t="s">
        <v>160</v>
      </c>
      <c r="D18" s="40"/>
      <c r="E18" s="40"/>
      <c r="F18" s="40"/>
      <c r="G18" s="40"/>
      <c r="H18" s="41">
        <f>'3. VOZIŠČNE KONSTRUKCIJE'!G48</f>
        <v>0</v>
      </c>
    </row>
    <row r="19" spans="3:8" x14ac:dyDescent="0.3">
      <c r="H19" s="42"/>
    </row>
    <row r="20" spans="3:8" x14ac:dyDescent="0.3">
      <c r="C20" s="39" t="s">
        <v>161</v>
      </c>
      <c r="D20" s="40"/>
      <c r="E20" s="40"/>
      <c r="F20" s="40"/>
      <c r="G20" s="40"/>
      <c r="H20" s="41">
        <f>'4. ODVODNJAVANJE'!G37</f>
        <v>0</v>
      </c>
    </row>
    <row r="21" spans="3:8" x14ac:dyDescent="0.3">
      <c r="H21" s="42"/>
    </row>
    <row r="22" spans="3:8" x14ac:dyDescent="0.3">
      <c r="C22" s="39" t="s">
        <v>162</v>
      </c>
      <c r="D22" s="40"/>
      <c r="E22" s="40"/>
      <c r="F22" s="40"/>
      <c r="G22" s="40"/>
      <c r="H22" s="41">
        <f>'5. GRADBENA IN OBRTNIŠKA DELA'!G6</f>
        <v>0</v>
      </c>
    </row>
    <row r="23" spans="3:8" x14ac:dyDescent="0.3">
      <c r="H23" s="42"/>
    </row>
    <row r="24" spans="3:8" x14ac:dyDescent="0.3">
      <c r="C24" s="39" t="s">
        <v>163</v>
      </c>
      <c r="D24" s="40"/>
      <c r="E24" s="40"/>
      <c r="F24" s="40"/>
      <c r="G24" s="40"/>
      <c r="H24" s="41">
        <f>'6. OPREMA CEST'!G25</f>
        <v>0</v>
      </c>
    </row>
    <row r="25" spans="3:8" x14ac:dyDescent="0.3">
      <c r="H25" s="42"/>
    </row>
    <row r="26" spans="3:8" x14ac:dyDescent="0.3">
      <c r="C26" s="39" t="s">
        <v>164</v>
      </c>
      <c r="D26" s="40"/>
      <c r="E26" s="40"/>
      <c r="F26" s="40"/>
      <c r="G26" s="40"/>
      <c r="H26" s="41">
        <f>'7. TUJE STORITVE'!G64</f>
        <v>0</v>
      </c>
    </row>
    <row r="27" spans="3:8" x14ac:dyDescent="0.3">
      <c r="H27" s="42"/>
    </row>
    <row r="28" spans="3:8" x14ac:dyDescent="0.3">
      <c r="C28" s="39" t="s">
        <v>232</v>
      </c>
      <c r="D28" s="40"/>
      <c r="E28" s="40"/>
      <c r="F28" s="40"/>
      <c r="G28" s="40"/>
      <c r="H28" s="41" t="str">
        <f>IF(SUM(H14:H26)=0,"",SUM(H14:H26)*0.1)</f>
        <v/>
      </c>
    </row>
    <row r="31" spans="3:8" x14ac:dyDescent="0.3">
      <c r="F31" s="43" t="s">
        <v>39</v>
      </c>
      <c r="H31" s="42" t="str">
        <f>IF(SUM(H14:H28)=0,"",SUM(H14:H28))</f>
        <v/>
      </c>
    </row>
    <row r="32" spans="3:8" x14ac:dyDescent="0.3">
      <c r="F32" s="43"/>
      <c r="H32" s="42"/>
    </row>
    <row r="33" spans="2:8" x14ac:dyDescent="0.3">
      <c r="F33" s="43" t="s">
        <v>174</v>
      </c>
      <c r="H33" s="42" t="str">
        <f>IF(SUM(H31)=0,"",SUM(0.22*H31))</f>
        <v/>
      </c>
    </row>
    <row r="34" spans="2:8" x14ac:dyDescent="0.3">
      <c r="H34" s="42"/>
    </row>
    <row r="35" spans="2:8" x14ac:dyDescent="0.3">
      <c r="H35" s="44"/>
    </row>
    <row r="36" spans="2:8" x14ac:dyDescent="0.3">
      <c r="C36" s="45" t="s">
        <v>40</v>
      </c>
      <c r="D36" s="40"/>
      <c r="E36" s="40"/>
      <c r="F36" s="40"/>
      <c r="G36" s="40"/>
      <c r="H36" s="46" t="str">
        <f>IF(SUM(H31:H33)=0,"",SUM(H31:H33))</f>
        <v/>
      </c>
    </row>
    <row r="41" spans="2:8" ht="17.25" hidden="1" thickBot="1" x14ac:dyDescent="0.35">
      <c r="B41" s="47" t="s">
        <v>41</v>
      </c>
      <c r="C41" s="47"/>
      <c r="D41" s="47"/>
      <c r="E41" s="47"/>
      <c r="F41" s="48">
        <v>1</v>
      </c>
    </row>
  </sheetData>
  <sheetProtection algorithmName="SHA-512" hashValue="fqfUCB8fMNPkPrUkxF3CfdCbz3xWFfMwyjljuyfjcZl2mGU83TCVzmO6lI3bbnpe+geu3eCtDoK0eyWyPx5AUA==" saltValue="g68+SUce9pxi7n4ZbR2wmw==" spinCount="100000" sheet="1" objects="1" scenarios="1"/>
  <mergeCells count="4">
    <mergeCell ref="B41:E41"/>
    <mergeCell ref="E4:H4"/>
    <mergeCell ref="E6:H6"/>
    <mergeCell ref="E8:H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&amp;L&amp;"Arial Narrow,Navadno"    &amp;G&amp;C&amp;"Arial Narrow,Poševno"&amp;10&amp;A</oddHeader>
    <oddFooter>&amp;L&amp;"Arial Narrow,Navadno"&amp;F&amp;R&amp;"Arial Narrow,Poševno"&amp;10Stran &amp;P /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tabColor rgb="FFFFC000"/>
  </sheetPr>
  <dimension ref="A1:N49"/>
  <sheetViews>
    <sheetView view="pageBreakPreview" zoomScaleNormal="115" zoomScaleSheetLayoutView="100" zoomScalePageLayoutView="140" workbookViewId="0">
      <pane ySplit="2" topLeftCell="A3" activePane="bottomLeft" state="frozen"/>
      <selection sqref="A1:XFD1048576"/>
      <selection pane="bottomLeft" activeCell="G8" sqref="G8:G46"/>
    </sheetView>
  </sheetViews>
  <sheetFormatPr defaultColWidth="9.140625" defaultRowHeight="12.75" x14ac:dyDescent="0.2"/>
  <cols>
    <col min="1" max="1" width="2.140625" style="56" customWidth="1"/>
    <col min="2" max="2" width="6.140625" style="50" customWidth="1"/>
    <col min="3" max="3" width="5.42578125" style="51" customWidth="1"/>
    <col min="4" max="4" width="45.42578125" style="52" customWidth="1"/>
    <col min="5" max="5" width="9.140625" style="53"/>
    <col min="6" max="6" width="9.140625" style="53" customWidth="1"/>
    <col min="7" max="7" width="16" style="53" customWidth="1"/>
    <col min="8" max="8" width="3.42578125" style="54" hidden="1" customWidth="1"/>
    <col min="9" max="9" width="7.7109375" style="55" hidden="1" customWidth="1"/>
    <col min="10" max="10" width="9.140625" style="54" hidden="1" customWidth="1"/>
    <col min="11" max="13" width="0" style="54" hidden="1" customWidth="1"/>
    <col min="14" max="14" width="2.42578125" style="54" customWidth="1"/>
    <col min="15" max="16384" width="9.140625" style="54"/>
  </cols>
  <sheetData>
    <row r="1" spans="1:11" x14ac:dyDescent="0.2">
      <c r="A1" s="49"/>
    </row>
    <row r="2" spans="1:11" ht="24.95" customHeight="1" x14ac:dyDescent="0.2">
      <c r="B2" s="8" t="s">
        <v>32</v>
      </c>
      <c r="C2" s="8" t="s">
        <v>37</v>
      </c>
      <c r="D2" s="8" t="s">
        <v>33</v>
      </c>
      <c r="E2" s="9" t="s">
        <v>34</v>
      </c>
      <c r="F2" s="9" t="s">
        <v>35</v>
      </c>
      <c r="G2" s="9" t="s">
        <v>36</v>
      </c>
      <c r="I2" s="57" t="s">
        <v>42</v>
      </c>
    </row>
    <row r="3" spans="1:11" x14ac:dyDescent="0.2">
      <c r="B3" s="10"/>
      <c r="C3" s="10"/>
      <c r="D3" s="11"/>
      <c r="E3" s="12"/>
      <c r="F3" s="12"/>
      <c r="G3" s="12"/>
    </row>
    <row r="4" spans="1:11" ht="15.75" x14ac:dyDescent="0.2">
      <c r="B4" s="58" t="s">
        <v>0</v>
      </c>
      <c r="C4" s="58"/>
      <c r="D4" s="58"/>
      <c r="E4" s="58"/>
      <c r="F4" s="58"/>
      <c r="G4" s="58"/>
    </row>
    <row r="5" spans="1:11" ht="12.75" customHeight="1" x14ac:dyDescent="0.2">
      <c r="B5" s="59"/>
      <c r="C5" s="59"/>
      <c r="D5" s="59"/>
      <c r="E5" s="60" t="str">
        <f>IF(SUM(E8:E11)=0,0,"")</f>
        <v/>
      </c>
      <c r="F5" s="60"/>
      <c r="G5" s="60"/>
    </row>
    <row r="6" spans="1:11" ht="21.2" customHeight="1" x14ac:dyDescent="0.3">
      <c r="B6" s="61" t="s">
        <v>23</v>
      </c>
      <c r="C6" s="62"/>
      <c r="D6" s="62"/>
      <c r="E6" s="63" t="str">
        <f>IF(SUM(E8:E11)=0,0,"")</f>
        <v/>
      </c>
      <c r="F6" s="63"/>
      <c r="G6" s="64"/>
    </row>
    <row r="7" spans="1:11" x14ac:dyDescent="0.2">
      <c r="E7" s="60" t="str">
        <f>IF(SUM(E8:E11)=0,0,"")</f>
        <v/>
      </c>
      <c r="F7" s="60"/>
      <c r="G7" s="60"/>
    </row>
    <row r="8" spans="1:11" ht="38.25" x14ac:dyDescent="0.2">
      <c r="B8" s="65" t="s">
        <v>2</v>
      </c>
      <c r="C8" s="66" t="s">
        <v>1</v>
      </c>
      <c r="D8" s="67" t="s">
        <v>207</v>
      </c>
      <c r="E8" s="68">
        <f>(117.4+15)/1000</f>
        <v>0.13240000000000002</v>
      </c>
      <c r="F8" s="25"/>
      <c r="G8" s="69" t="str">
        <f>IF(F8="","",E8*F8)</f>
        <v/>
      </c>
      <c r="I8" s="70">
        <v>1410</v>
      </c>
    </row>
    <row r="9" spans="1:11" ht="38.25" x14ac:dyDescent="0.2">
      <c r="B9" s="65" t="s">
        <v>3</v>
      </c>
      <c r="C9" s="66" t="s">
        <v>1</v>
      </c>
      <c r="D9" s="67" t="s">
        <v>208</v>
      </c>
      <c r="E9" s="68">
        <f>+E8</f>
        <v>0.13240000000000002</v>
      </c>
      <c r="F9" s="25"/>
      <c r="G9" s="69" t="str">
        <f>IF(F9="","",E9*F9)</f>
        <v/>
      </c>
      <c r="I9" s="71">
        <v>0</v>
      </c>
    </row>
    <row r="10" spans="1:11" ht="38.25" x14ac:dyDescent="0.2">
      <c r="B10" s="65" t="s">
        <v>5</v>
      </c>
      <c r="C10" s="66" t="s">
        <v>4</v>
      </c>
      <c r="D10" s="67" t="s">
        <v>209</v>
      </c>
      <c r="E10" s="68">
        <f>13+3</f>
        <v>16</v>
      </c>
      <c r="F10" s="25"/>
      <c r="G10" s="69" t="str">
        <f>IF(F10="","",E10*F10)</f>
        <v/>
      </c>
      <c r="I10" s="70">
        <v>23</v>
      </c>
    </row>
    <row r="11" spans="1:11" ht="38.25" x14ac:dyDescent="0.2">
      <c r="B11" s="65" t="s">
        <v>6</v>
      </c>
      <c r="C11" s="66" t="s">
        <v>4</v>
      </c>
      <c r="D11" s="67" t="s">
        <v>234</v>
      </c>
      <c r="E11" s="68">
        <f>15+12+3</f>
        <v>30</v>
      </c>
      <c r="F11" s="25"/>
      <c r="G11" s="69" t="str">
        <f>IF(F11="","",E11*F11)</f>
        <v/>
      </c>
      <c r="I11" s="71">
        <v>0</v>
      </c>
      <c r="K11" s="54" t="s">
        <v>247</v>
      </c>
    </row>
    <row r="12" spans="1:11" x14ac:dyDescent="0.2">
      <c r="E12" s="72"/>
      <c r="G12" s="72"/>
    </row>
    <row r="13" spans="1:11" ht="21.2" customHeight="1" x14ac:dyDescent="0.3">
      <c r="B13" s="61" t="s">
        <v>24</v>
      </c>
      <c r="C13" s="62"/>
      <c r="D13" s="62"/>
      <c r="E13" s="63"/>
      <c r="F13" s="63"/>
      <c r="G13" s="64"/>
    </row>
    <row r="14" spans="1:11" x14ac:dyDescent="0.2">
      <c r="E14" s="60" t="str">
        <f>IF(SUM(E17:E19)=0,0,"")</f>
        <v/>
      </c>
      <c r="F14" s="60"/>
      <c r="G14" s="60"/>
    </row>
    <row r="15" spans="1:11" ht="21.75" customHeight="1" x14ac:dyDescent="0.25">
      <c r="B15" s="73" t="s">
        <v>25</v>
      </c>
      <c r="C15" s="73"/>
      <c r="D15" s="73"/>
      <c r="E15" s="74" t="str">
        <f>IF(SUM(E17:E19)=0,0,"")</f>
        <v/>
      </c>
      <c r="F15" s="74"/>
      <c r="G15" s="74"/>
    </row>
    <row r="16" spans="1:11" x14ac:dyDescent="0.2">
      <c r="E16" s="60" t="str">
        <f>IF(SUM(E17:E19)=0,0,"")</f>
        <v/>
      </c>
      <c r="F16" s="60"/>
      <c r="G16" s="60"/>
    </row>
    <row r="17" spans="2:9" ht="25.5" x14ac:dyDescent="0.2">
      <c r="B17" s="65" t="s">
        <v>8</v>
      </c>
      <c r="C17" s="66" t="s">
        <v>4</v>
      </c>
      <c r="D17" s="67" t="s">
        <v>202</v>
      </c>
      <c r="E17" s="68">
        <v>8</v>
      </c>
      <c r="F17" s="25"/>
      <c r="G17" s="69" t="str">
        <f>IF(F17="","",E17*F17)</f>
        <v/>
      </c>
      <c r="I17" s="75">
        <v>16</v>
      </c>
    </row>
    <row r="18" spans="2:9" ht="25.5" x14ac:dyDescent="0.2">
      <c r="B18" s="65" t="s">
        <v>9</v>
      </c>
      <c r="C18" s="66" t="s">
        <v>4</v>
      </c>
      <c r="D18" s="67" t="s">
        <v>191</v>
      </c>
      <c r="E18" s="68">
        <v>2</v>
      </c>
      <c r="F18" s="25"/>
      <c r="G18" s="69" t="str">
        <f>IF(F18="","",E18*F18)</f>
        <v/>
      </c>
      <c r="I18" s="76">
        <v>18</v>
      </c>
    </row>
    <row r="19" spans="2:9" ht="25.5" x14ac:dyDescent="0.2">
      <c r="B19" s="65" t="s">
        <v>175</v>
      </c>
      <c r="C19" s="66" t="s">
        <v>4</v>
      </c>
      <c r="D19" s="67" t="s">
        <v>176</v>
      </c>
      <c r="E19" s="68">
        <f>7+2</f>
        <v>9</v>
      </c>
      <c r="F19" s="25"/>
      <c r="G19" s="69" t="str">
        <f>IF(F19="","",E19*F19)</f>
        <v/>
      </c>
      <c r="I19" s="77">
        <v>0</v>
      </c>
    </row>
    <row r="20" spans="2:9" x14ac:dyDescent="0.2">
      <c r="E20" s="78" t="str">
        <f>IF(SUM(E23:E26)=0,0,"")</f>
        <v/>
      </c>
      <c r="F20" s="78"/>
      <c r="G20" s="78"/>
    </row>
    <row r="21" spans="2:9" ht="21.2" customHeight="1" x14ac:dyDescent="0.2">
      <c r="B21" s="73" t="s">
        <v>26</v>
      </c>
      <c r="C21" s="73"/>
      <c r="D21" s="73"/>
      <c r="E21" s="79" t="str">
        <f>IF(SUM(E23:E26)=0,0,"")</f>
        <v/>
      </c>
      <c r="F21" s="79"/>
      <c r="G21" s="79"/>
    </row>
    <row r="22" spans="2:9" x14ac:dyDescent="0.2">
      <c r="E22" s="78" t="str">
        <f>IF(SUM(E23:E26)=0,0,"")</f>
        <v/>
      </c>
      <c r="F22" s="78"/>
      <c r="G22" s="78"/>
    </row>
    <row r="23" spans="2:9" ht="38.25" x14ac:dyDescent="0.2">
      <c r="B23" s="65" t="s">
        <v>12</v>
      </c>
      <c r="C23" s="66" t="s">
        <v>7</v>
      </c>
      <c r="D23" s="67" t="s">
        <v>248</v>
      </c>
      <c r="E23" s="68">
        <f>505.5*1.05</f>
        <v>530.77499999999998</v>
      </c>
      <c r="F23" s="25"/>
      <c r="G23" s="69" t="str">
        <f>IF(F23="","",E23*F23)</f>
        <v/>
      </c>
      <c r="I23" s="80">
        <v>5</v>
      </c>
    </row>
    <row r="24" spans="2:9" ht="38.25" x14ac:dyDescent="0.2">
      <c r="B24" s="65" t="s">
        <v>13</v>
      </c>
      <c r="C24" s="66" t="s">
        <v>7</v>
      </c>
      <c r="D24" s="67" t="s">
        <v>249</v>
      </c>
      <c r="E24" s="68">
        <f>E25*0.5+158.5</f>
        <v>177.75</v>
      </c>
      <c r="F24" s="25"/>
      <c r="G24" s="69" t="str">
        <f>IF(F24="","",E24*F24)</f>
        <v/>
      </c>
      <c r="I24" s="81">
        <v>0</v>
      </c>
    </row>
    <row r="25" spans="2:9" ht="38.25" x14ac:dyDescent="0.2">
      <c r="B25" s="65" t="s">
        <v>14</v>
      </c>
      <c r="C25" s="66" t="s">
        <v>10</v>
      </c>
      <c r="D25" s="67" t="s">
        <v>250</v>
      </c>
      <c r="E25" s="68">
        <f>33.5+5</f>
        <v>38.5</v>
      </c>
      <c r="F25" s="25"/>
      <c r="G25" s="69" t="str">
        <f t="shared" ref="G23:G26" si="0">IF(F25="","",E25*F25)</f>
        <v/>
      </c>
      <c r="I25" s="80">
        <v>1.1000000000000001</v>
      </c>
    </row>
    <row r="26" spans="2:9" ht="25.5" x14ac:dyDescent="0.2">
      <c r="B26" s="65" t="s">
        <v>15</v>
      </c>
      <c r="C26" s="66" t="s">
        <v>10</v>
      </c>
      <c r="D26" s="67" t="s">
        <v>43</v>
      </c>
      <c r="E26" s="68">
        <f>7+5</f>
        <v>12</v>
      </c>
      <c r="F26" s="25"/>
      <c r="G26" s="69" t="str">
        <f>IF(F26="","",E26*F26)</f>
        <v/>
      </c>
      <c r="I26" s="82">
        <v>14</v>
      </c>
    </row>
    <row r="27" spans="2:9" x14ac:dyDescent="0.2">
      <c r="E27" s="83" t="str">
        <f>IF(SUM(E30:E30)=0,0,"")</f>
        <v/>
      </c>
      <c r="F27" s="78"/>
      <c r="G27" s="78"/>
    </row>
    <row r="28" spans="2:9" ht="21.2" customHeight="1" x14ac:dyDescent="0.2">
      <c r="B28" s="73" t="s">
        <v>27</v>
      </c>
      <c r="C28" s="73"/>
      <c r="D28" s="73"/>
      <c r="E28" s="79" t="str">
        <f>IF(SUM(E30:E30)=0,0,"")</f>
        <v/>
      </c>
      <c r="F28" s="79"/>
      <c r="G28" s="79"/>
    </row>
    <row r="29" spans="2:9" x14ac:dyDescent="0.2">
      <c r="E29" s="78" t="str">
        <f>IF(SUM(E30:E30)=0,0,"")</f>
        <v/>
      </c>
      <c r="F29" s="78"/>
      <c r="G29" s="78"/>
    </row>
    <row r="30" spans="2:9" ht="38.25" x14ac:dyDescent="0.2">
      <c r="B30" s="65" t="s">
        <v>16</v>
      </c>
      <c r="C30" s="66" t="s">
        <v>10</v>
      </c>
      <c r="D30" s="67" t="s">
        <v>206</v>
      </c>
      <c r="E30" s="68">
        <v>4</v>
      </c>
      <c r="F30" s="25"/>
      <c r="G30" s="69" t="str">
        <f>IF(F30="","",E30*F30)</f>
        <v/>
      </c>
      <c r="I30" s="84">
        <v>0</v>
      </c>
    </row>
    <row r="31" spans="2:9" x14ac:dyDescent="0.2">
      <c r="E31" s="72"/>
      <c r="F31" s="72"/>
      <c r="G31" s="72"/>
    </row>
    <row r="32" spans="2:9" ht="21.2" customHeight="1" x14ac:dyDescent="0.3">
      <c r="B32" s="61" t="s">
        <v>28</v>
      </c>
      <c r="C32" s="62"/>
      <c r="D32" s="62"/>
      <c r="E32" s="63"/>
      <c r="F32" s="63"/>
      <c r="G32" s="64"/>
    </row>
    <row r="33" spans="2:9" ht="20.25" customHeight="1" x14ac:dyDescent="0.25">
      <c r="B33" s="85" t="s">
        <v>29</v>
      </c>
      <c r="C33" s="85"/>
      <c r="D33" s="85"/>
      <c r="E33" s="86" t="str">
        <f>IF(SUM(E35:E36)=0,0,"")</f>
        <v/>
      </c>
      <c r="F33" s="86"/>
      <c r="G33" s="86"/>
    </row>
    <row r="34" spans="2:9" x14ac:dyDescent="0.2">
      <c r="E34" s="60" t="str">
        <f>IF(SUM(E35:E36)=0,0,"")</f>
        <v/>
      </c>
      <c r="F34" s="60"/>
      <c r="G34" s="60"/>
    </row>
    <row r="35" spans="2:9" ht="38.25" x14ac:dyDescent="0.2">
      <c r="B35" s="65" t="s">
        <v>18</v>
      </c>
      <c r="C35" s="66" t="s">
        <v>17</v>
      </c>
      <c r="D35" s="67" t="s">
        <v>44</v>
      </c>
      <c r="E35" s="68">
        <v>40</v>
      </c>
      <c r="F35" s="25"/>
      <c r="G35" s="69" t="str">
        <f>IF(F35="","",E35*F35)</f>
        <v/>
      </c>
      <c r="I35" s="87">
        <v>60</v>
      </c>
    </row>
    <row r="36" spans="2:9" ht="25.5" x14ac:dyDescent="0.2">
      <c r="B36" s="65" t="s">
        <v>19</v>
      </c>
      <c r="C36" s="66" t="s">
        <v>17</v>
      </c>
      <c r="D36" s="67" t="s">
        <v>187</v>
      </c>
      <c r="E36" s="68">
        <v>5</v>
      </c>
      <c r="F36" s="25"/>
      <c r="G36" s="69" t="str">
        <f>IF(F36="","",E36*F36)</f>
        <v/>
      </c>
      <c r="I36" s="87">
        <v>0</v>
      </c>
    </row>
    <row r="37" spans="2:9" ht="25.5" x14ac:dyDescent="0.2">
      <c r="B37" s="65" t="s">
        <v>171</v>
      </c>
      <c r="C37" s="66" t="s">
        <v>4</v>
      </c>
      <c r="D37" s="67" t="s">
        <v>172</v>
      </c>
      <c r="E37" s="68">
        <v>1</v>
      </c>
      <c r="F37" s="25"/>
      <c r="G37" s="69" t="str">
        <f>IF(F37="","",E37*F37)</f>
        <v/>
      </c>
      <c r="I37" s="54"/>
    </row>
    <row r="38" spans="2:9" ht="21.2" customHeight="1" x14ac:dyDescent="0.25">
      <c r="B38" s="73" t="s">
        <v>30</v>
      </c>
      <c r="C38" s="73"/>
      <c r="D38" s="73"/>
      <c r="E38" s="74" t="str">
        <f>IF(SUM(E40:E40)=0,0,"")</f>
        <v/>
      </c>
      <c r="F38" s="74"/>
      <c r="G38" s="74"/>
    </row>
    <row r="39" spans="2:9" x14ac:dyDescent="0.2">
      <c r="E39" s="60" t="str">
        <f>IF(SUM(E40:E40)=0,0,"")</f>
        <v/>
      </c>
      <c r="F39" s="60"/>
      <c r="G39" s="60"/>
    </row>
    <row r="40" spans="2:9" ht="25.5" x14ac:dyDescent="0.2">
      <c r="B40" s="65" t="s">
        <v>20</v>
      </c>
      <c r="C40" s="66" t="s">
        <v>4</v>
      </c>
      <c r="D40" s="67" t="s">
        <v>203</v>
      </c>
      <c r="E40" s="68">
        <v>1</v>
      </c>
      <c r="F40" s="25"/>
      <c r="G40" s="69" t="str">
        <f>IF(F40="","",E40*F40)</f>
        <v/>
      </c>
      <c r="I40" s="88">
        <v>0</v>
      </c>
    </row>
    <row r="41" spans="2:9" x14ac:dyDescent="0.2">
      <c r="E41" s="60" t="str">
        <f>IF(SUM(E44:E45)=0,0,"")</f>
        <v/>
      </c>
      <c r="F41" s="60"/>
      <c r="G41" s="60"/>
    </row>
    <row r="42" spans="2:9" ht="21.2" customHeight="1" x14ac:dyDescent="0.25">
      <c r="B42" s="73" t="s">
        <v>31</v>
      </c>
      <c r="C42" s="73"/>
      <c r="D42" s="73"/>
      <c r="E42" s="74" t="str">
        <f>IF(SUM(E44:E45)=0,0,"")</f>
        <v/>
      </c>
      <c r="F42" s="74"/>
      <c r="G42" s="74"/>
    </row>
    <row r="43" spans="2:9" x14ac:dyDescent="0.2">
      <c r="E43" s="60" t="str">
        <f>IF(SUM(E44:E45)=0,0,"")</f>
        <v/>
      </c>
      <c r="F43" s="60"/>
      <c r="G43" s="60"/>
    </row>
    <row r="44" spans="2:9" ht="25.5" x14ac:dyDescent="0.2">
      <c r="B44" s="65" t="s">
        <v>21</v>
      </c>
      <c r="C44" s="66" t="s">
        <v>4</v>
      </c>
      <c r="D44" s="67" t="s">
        <v>205</v>
      </c>
      <c r="E44" s="68">
        <v>1</v>
      </c>
      <c r="F44" s="25"/>
      <c r="G44" s="69" t="str">
        <f>IF(F44="","",E44*F44)</f>
        <v/>
      </c>
      <c r="I44" s="87">
        <v>0</v>
      </c>
    </row>
    <row r="45" spans="2:9" ht="25.5" x14ac:dyDescent="0.2">
      <c r="B45" s="65" t="s">
        <v>22</v>
      </c>
      <c r="C45" s="66" t="s">
        <v>4</v>
      </c>
      <c r="D45" s="67" t="s">
        <v>204</v>
      </c>
      <c r="E45" s="68">
        <v>1</v>
      </c>
      <c r="F45" s="25"/>
      <c r="G45" s="69" t="str">
        <f>IF(F45="","",E45*F45)</f>
        <v/>
      </c>
      <c r="I45" s="87">
        <v>0</v>
      </c>
    </row>
    <row r="46" spans="2:9" x14ac:dyDescent="0.2">
      <c r="E46" s="60"/>
      <c r="F46" s="60"/>
      <c r="G46" s="60"/>
    </row>
    <row r="47" spans="2:9" ht="21.2" customHeight="1" thickBot="1" x14ac:dyDescent="0.25"/>
    <row r="48" spans="2:9" ht="16.5" thickBot="1" x14ac:dyDescent="0.25">
      <c r="D48" s="89" t="s">
        <v>45</v>
      </c>
      <c r="E48" s="90"/>
      <c r="F48" s="91"/>
      <c r="G48" s="92">
        <f>SUM(G8:G46)</f>
        <v>0</v>
      </c>
    </row>
    <row r="49" spans="9:9" ht="29.25" customHeight="1" x14ac:dyDescent="0.2">
      <c r="I49" s="87">
        <v>0</v>
      </c>
    </row>
  </sheetData>
  <sheetProtection algorithmName="SHA-512" hashValue="rAqDT61bfAEKq/fuKXKXpmlLy3wlblGonW+pO+LCeInb9FlY51uwdAVRg7y7EdKCOvC2E03qlN0jDfh4snq9Gw==" saltValue="OyJxIuQ+iMGSR4VdwjDCZg==" spinCount="100000" sheet="1" objects="1" scenarios="1"/>
  <dataConsolidate/>
  <mergeCells count="10">
    <mergeCell ref="B4:G4"/>
    <mergeCell ref="B6:D6"/>
    <mergeCell ref="B13:D13"/>
    <mergeCell ref="B15:D15"/>
    <mergeCell ref="B21:D21"/>
    <mergeCell ref="B28:D28"/>
    <mergeCell ref="B32:D32"/>
    <mergeCell ref="B33:D33"/>
    <mergeCell ref="B38:D38"/>
    <mergeCell ref="B42:D42"/>
  </mergeCells>
  <pageMargins left="0.70866141732283472" right="0.70866141732283472" top="0.74803149606299213" bottom="0.74803149606299213" header="0.31496062992125984" footer="0.31496062992125984"/>
  <pageSetup paperSize="9" scale="93" orientation="portrait" r:id="rId1"/>
  <headerFooter>
    <oddHeader>&amp;L&amp;"Arial Narrow,Navadno"    &amp;G&amp;C&amp;"Arial Narrow,Poševno"&amp;10&amp;A</oddHeader>
    <oddFooter>&amp;C&amp;"Arial Narrow,Poševno"&amp;10Stran &amp;P / &amp;N</oddFooter>
  </headerFooter>
  <rowBreaks count="1" manualBreakCount="1">
    <brk id="31" max="6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tabColor rgb="FFFFFF00"/>
  </sheetPr>
  <dimension ref="A1:P42"/>
  <sheetViews>
    <sheetView view="pageBreakPreview" zoomScaleNormal="130" zoomScaleSheetLayoutView="100" zoomScalePageLayoutView="120" workbookViewId="0">
      <pane ySplit="2" topLeftCell="A3" activePane="bottomLeft" state="frozen"/>
      <selection sqref="A1:XFD1048576"/>
      <selection pane="bottomLeft" sqref="A1:XFD1048576"/>
    </sheetView>
  </sheetViews>
  <sheetFormatPr defaultColWidth="9.140625" defaultRowHeight="12.75" x14ac:dyDescent="0.2"/>
  <cols>
    <col min="1" max="1" width="2.140625" style="56" customWidth="1"/>
    <col min="2" max="2" width="6.28515625" style="50" customWidth="1"/>
    <col min="3" max="3" width="5.28515625" style="51" customWidth="1"/>
    <col min="4" max="4" width="45.42578125" style="52" customWidth="1"/>
    <col min="5" max="5" width="9.140625" style="53"/>
    <col min="6" max="6" width="9.140625" style="53" customWidth="1"/>
    <col min="7" max="7" width="14.5703125" style="53" customWidth="1"/>
    <col min="8" max="8" width="4" style="54" hidden="1" customWidth="1"/>
    <col min="9" max="9" width="8.7109375" style="55" hidden="1" customWidth="1"/>
    <col min="10" max="10" width="9.140625" style="54" hidden="1" customWidth="1"/>
    <col min="11" max="16" width="0" style="54" hidden="1" customWidth="1"/>
    <col min="17" max="16384" width="9.140625" style="54"/>
  </cols>
  <sheetData>
    <row r="1" spans="1:16" x14ac:dyDescent="0.2">
      <c r="A1" s="49"/>
    </row>
    <row r="2" spans="1:16" ht="24.95" customHeight="1" x14ac:dyDescent="0.2">
      <c r="B2" s="8" t="s">
        <v>32</v>
      </c>
      <c r="C2" s="8" t="s">
        <v>37</v>
      </c>
      <c r="D2" s="8" t="s">
        <v>33</v>
      </c>
      <c r="E2" s="9" t="s">
        <v>34</v>
      </c>
      <c r="F2" s="9" t="s">
        <v>35</v>
      </c>
      <c r="G2" s="9" t="s">
        <v>36</v>
      </c>
      <c r="I2" s="57" t="s">
        <v>42</v>
      </c>
    </row>
    <row r="3" spans="1:16" x14ac:dyDescent="0.2">
      <c r="B3" s="10"/>
      <c r="C3" s="10"/>
      <c r="D3" s="11"/>
      <c r="E3" s="12"/>
      <c r="F3" s="12"/>
      <c r="G3" s="12"/>
    </row>
    <row r="4" spans="1:16" ht="15.75" x14ac:dyDescent="0.2">
      <c r="B4" s="58" t="s">
        <v>46</v>
      </c>
      <c r="C4" s="58"/>
      <c r="D4" s="58"/>
      <c r="E4" s="58"/>
      <c r="F4" s="58"/>
      <c r="G4" s="58"/>
    </row>
    <row r="5" spans="1:16" ht="12.75" customHeight="1" x14ac:dyDescent="0.2">
      <c r="B5" s="59"/>
      <c r="C5" s="59"/>
      <c r="D5" s="59"/>
      <c r="E5" s="60" t="str">
        <f>IF(SUM(E8:E13)=0,0,"")</f>
        <v/>
      </c>
      <c r="F5" s="60"/>
      <c r="G5" s="60"/>
      <c r="N5" s="54" t="s">
        <v>233</v>
      </c>
      <c r="O5" s="93">
        <f>(0.8*782.95+150*0.8)*1.15</f>
        <v>858.31400000000008</v>
      </c>
    </row>
    <row r="6" spans="1:16" ht="21.2" customHeight="1" x14ac:dyDescent="0.3">
      <c r="B6" s="61" t="s">
        <v>73</v>
      </c>
      <c r="C6" s="62"/>
      <c r="D6" s="62"/>
      <c r="E6" s="63" t="str">
        <f>IF(SUM(E8:E13)=0,0,"")</f>
        <v/>
      </c>
      <c r="F6" s="63"/>
      <c r="G6" s="64"/>
      <c r="M6" s="54" t="s">
        <v>235</v>
      </c>
      <c r="N6" s="54">
        <v>4</v>
      </c>
      <c r="O6" s="94">
        <f>2.75*1.2</f>
        <v>3.3</v>
      </c>
      <c r="P6" s="54">
        <f>O6*0.5</f>
        <v>1.65</v>
      </c>
    </row>
    <row r="7" spans="1:16" x14ac:dyDescent="0.2">
      <c r="E7" s="60" t="str">
        <f>IF(SUM(E8:E13)=0,0,"")</f>
        <v/>
      </c>
      <c r="F7" s="60"/>
      <c r="G7" s="60"/>
      <c r="M7" s="54" t="s">
        <v>236</v>
      </c>
      <c r="N7" s="54">
        <f>1.8+2.2+1.8+5.5</f>
        <v>11.3</v>
      </c>
    </row>
    <row r="8" spans="1:16" ht="38.25" x14ac:dyDescent="0.2">
      <c r="B8" s="65" t="s">
        <v>47</v>
      </c>
      <c r="C8" s="66" t="s">
        <v>11</v>
      </c>
      <c r="D8" s="67" t="s">
        <v>68</v>
      </c>
      <c r="E8" s="68">
        <f>(220)*0.2</f>
        <v>44</v>
      </c>
      <c r="F8" s="25"/>
      <c r="G8" s="69" t="str">
        <f>IF(F8="","",E8*F8)</f>
        <v/>
      </c>
      <c r="I8" s="95">
        <v>5.28</v>
      </c>
      <c r="M8" s="54" t="s">
        <v>237</v>
      </c>
      <c r="N8" s="54">
        <f>2.8</f>
        <v>2.8</v>
      </c>
    </row>
    <row r="9" spans="1:16" ht="25.5" x14ac:dyDescent="0.2">
      <c r="B9" s="65" t="s">
        <v>49</v>
      </c>
      <c r="C9" s="66" t="s">
        <v>11</v>
      </c>
      <c r="D9" s="67" t="s">
        <v>251</v>
      </c>
      <c r="E9" s="68">
        <f>O5*1</f>
        <v>858.31400000000008</v>
      </c>
      <c r="F9" s="25"/>
      <c r="G9" s="69" t="str">
        <f>IF(F9="","",E9*F9)</f>
        <v/>
      </c>
      <c r="I9" s="96">
        <v>5.28</v>
      </c>
    </row>
    <row r="10" spans="1:16" ht="63.75" x14ac:dyDescent="0.2">
      <c r="B10" s="65" t="s">
        <v>50</v>
      </c>
      <c r="C10" s="66" t="s">
        <v>11</v>
      </c>
      <c r="D10" s="67" t="s">
        <v>253</v>
      </c>
      <c r="E10" s="68">
        <f>E11*0.1</f>
        <v>1.506</v>
      </c>
      <c r="F10" s="25"/>
      <c r="G10" s="69" t="str">
        <f>IF(F10="","",E10*F10)</f>
        <v/>
      </c>
      <c r="I10" s="97">
        <v>37.18</v>
      </c>
    </row>
    <row r="11" spans="1:16" ht="63.75" x14ac:dyDescent="0.2">
      <c r="B11" s="65" t="s">
        <v>51</v>
      </c>
      <c r="C11" s="66" t="s">
        <v>11</v>
      </c>
      <c r="D11" s="67" t="s">
        <v>238</v>
      </c>
      <c r="E11" s="68">
        <f>(N6*O6*0.5+N7*0.6+N8*0.6)</f>
        <v>15.059999999999999</v>
      </c>
      <c r="F11" s="25"/>
      <c r="G11" s="69" t="str">
        <f>IF(F11="","",E11*F11)</f>
        <v/>
      </c>
      <c r="I11" s="97">
        <v>8.8000000000000007</v>
      </c>
    </row>
    <row r="12" spans="1:16" ht="63.75" x14ac:dyDescent="0.2">
      <c r="B12" s="65" t="s">
        <v>52</v>
      </c>
      <c r="C12" s="66" t="s">
        <v>11</v>
      </c>
      <c r="D12" s="67" t="s">
        <v>252</v>
      </c>
      <c r="E12" s="68">
        <f>E13*0.1</f>
        <v>0.66</v>
      </c>
      <c r="F12" s="25"/>
      <c r="G12" s="69" t="str">
        <f>IF(F12="","",E12*F12)</f>
        <v/>
      </c>
      <c r="I12" s="98">
        <v>53.9</v>
      </c>
    </row>
    <row r="13" spans="1:16" ht="63.75" x14ac:dyDescent="0.2">
      <c r="B13" s="65" t="s">
        <v>53</v>
      </c>
      <c r="C13" s="66" t="s">
        <v>11</v>
      </c>
      <c r="D13" s="67" t="s">
        <v>239</v>
      </c>
      <c r="E13" s="68">
        <f>(N6*O6)*0.5</f>
        <v>6.6</v>
      </c>
      <c r="F13" s="25"/>
      <c r="G13" s="69" t="str">
        <f>IF(F13="","",E13*F13)</f>
        <v/>
      </c>
      <c r="I13" s="98">
        <v>11.33</v>
      </c>
    </row>
    <row r="14" spans="1:16" x14ac:dyDescent="0.2">
      <c r="E14" s="60" t="str">
        <f>IF(SUM(E17:E17)=0,0,"")</f>
        <v/>
      </c>
      <c r="F14" s="60"/>
      <c r="G14" s="60"/>
    </row>
    <row r="15" spans="1:16" ht="21.2" customHeight="1" x14ac:dyDescent="0.3">
      <c r="B15" s="61" t="s">
        <v>48</v>
      </c>
      <c r="C15" s="62"/>
      <c r="D15" s="62"/>
      <c r="E15" s="63" t="str">
        <f>IF(SUM(E17:E17)=0,0,"")</f>
        <v/>
      </c>
      <c r="F15" s="63"/>
      <c r="G15" s="64"/>
    </row>
    <row r="16" spans="1:16" x14ac:dyDescent="0.2">
      <c r="E16" s="60"/>
      <c r="F16" s="60"/>
      <c r="G16" s="60"/>
    </row>
    <row r="17" spans="2:9" ht="25.5" x14ac:dyDescent="0.2">
      <c r="B17" s="65" t="s">
        <v>54</v>
      </c>
      <c r="C17" s="66" t="s">
        <v>7</v>
      </c>
      <c r="D17" s="99" t="s">
        <v>69</v>
      </c>
      <c r="E17" s="68">
        <f>(782.95+33.5*0.5+33.6*1+150)*1.05</f>
        <v>1032.4650000000001</v>
      </c>
      <c r="F17" s="25"/>
      <c r="G17" s="69" t="str">
        <f>IF(F17="","",E17*F17)</f>
        <v/>
      </c>
      <c r="I17" s="77">
        <v>2</v>
      </c>
    </row>
    <row r="18" spans="2:9" x14ac:dyDescent="0.2">
      <c r="E18" s="60" t="str">
        <f>IF(SUM(E21:E21)=0,0,"")</f>
        <v/>
      </c>
      <c r="F18" s="60"/>
      <c r="G18" s="60"/>
    </row>
    <row r="19" spans="2:9" ht="21.2" customHeight="1" x14ac:dyDescent="0.3">
      <c r="B19" s="61" t="s">
        <v>74</v>
      </c>
      <c r="C19" s="62"/>
      <c r="D19" s="62"/>
      <c r="E19" s="63" t="str">
        <f>IF(SUM(E21:E21)=0,0,"")</f>
        <v/>
      </c>
      <c r="F19" s="63"/>
      <c r="G19" s="64"/>
    </row>
    <row r="20" spans="2:9" x14ac:dyDescent="0.2">
      <c r="E20" s="60" t="str">
        <f>IF(SUM(E21:E21)=0,0,"")</f>
        <v/>
      </c>
      <c r="F20" s="60"/>
      <c r="G20" s="60"/>
    </row>
    <row r="21" spans="2:9" ht="38.25" x14ac:dyDescent="0.2">
      <c r="B21" s="65" t="s">
        <v>55</v>
      </c>
      <c r="C21" s="66" t="s">
        <v>7</v>
      </c>
      <c r="D21" s="67" t="s">
        <v>70</v>
      </c>
      <c r="E21" s="69">
        <f>E17*1.3</f>
        <v>1342.2045000000003</v>
      </c>
      <c r="F21" s="25"/>
      <c r="G21" s="69" t="str">
        <f>IF(F21="","",E21*F21)</f>
        <v/>
      </c>
      <c r="I21" s="81">
        <v>3.5</v>
      </c>
    </row>
    <row r="22" spans="2:9" x14ac:dyDescent="0.2">
      <c r="E22" s="100"/>
      <c r="F22" s="60"/>
      <c r="G22" s="60"/>
    </row>
    <row r="23" spans="2:9" ht="21.2" customHeight="1" x14ac:dyDescent="0.3">
      <c r="B23" s="61" t="s">
        <v>75</v>
      </c>
      <c r="C23" s="62"/>
      <c r="D23" s="62"/>
      <c r="E23" s="63"/>
      <c r="F23" s="63"/>
      <c r="G23" s="64"/>
    </row>
    <row r="24" spans="2:9" x14ac:dyDescent="0.2">
      <c r="E24" s="60"/>
      <c r="F24" s="60"/>
      <c r="G24" s="60"/>
    </row>
    <row r="25" spans="2:9" ht="76.5" x14ac:dyDescent="0.2">
      <c r="B25" s="65" t="s">
        <v>56</v>
      </c>
      <c r="C25" s="66" t="s">
        <v>11</v>
      </c>
      <c r="D25" s="67" t="s">
        <v>228</v>
      </c>
      <c r="E25" s="68">
        <f>(E11+E13+E10+E12)*0.65</f>
        <v>15.486899999999999</v>
      </c>
      <c r="F25" s="25"/>
      <c r="G25" s="69" t="str">
        <f>IF(F25="","",E25*F25)</f>
        <v/>
      </c>
      <c r="I25" s="101">
        <v>18</v>
      </c>
    </row>
    <row r="26" spans="2:9" ht="38.25" x14ac:dyDescent="0.2">
      <c r="B26" s="65" t="s">
        <v>57</v>
      </c>
      <c r="C26" s="66" t="s">
        <v>11</v>
      </c>
      <c r="D26" s="67" t="s">
        <v>71</v>
      </c>
      <c r="E26" s="68">
        <f>(782.95*0.45+150*0.45)*1.15</f>
        <v>482.801625</v>
      </c>
      <c r="F26" s="25"/>
      <c r="G26" s="69" t="str">
        <f>IF(F26="","",E26*F26)</f>
        <v/>
      </c>
      <c r="I26" s="87">
        <v>0</v>
      </c>
    </row>
    <row r="27" spans="2:9" ht="38.25" x14ac:dyDescent="0.2">
      <c r="B27" s="65" t="s">
        <v>58</v>
      </c>
      <c r="C27" s="66" t="s">
        <v>7</v>
      </c>
      <c r="D27" s="67" t="s">
        <v>72</v>
      </c>
      <c r="E27" s="68">
        <f>(782.95+33.5*0.5+33.6*1+150)*1.05</f>
        <v>1032.4650000000001</v>
      </c>
      <c r="F27" s="25"/>
      <c r="G27" s="69" t="str">
        <f>IF(F27="","",E27*F27)</f>
        <v/>
      </c>
      <c r="I27" s="87">
        <v>0</v>
      </c>
    </row>
    <row r="28" spans="2:9" x14ac:dyDescent="0.2">
      <c r="E28" s="60" t="str">
        <f>IF(SUM(E31:E32)=0,0,"")</f>
        <v/>
      </c>
      <c r="F28" s="60"/>
      <c r="G28" s="60"/>
    </row>
    <row r="29" spans="2:9" ht="21.2" customHeight="1" x14ac:dyDescent="0.3">
      <c r="B29" s="61" t="s">
        <v>76</v>
      </c>
      <c r="C29" s="62"/>
      <c r="D29" s="62"/>
      <c r="E29" s="63" t="str">
        <f>IF(SUM(E31:E32)=0,0,"")</f>
        <v/>
      </c>
      <c r="F29" s="63"/>
      <c r="G29" s="64"/>
    </row>
    <row r="30" spans="2:9" x14ac:dyDescent="0.2">
      <c r="E30" s="60" t="str">
        <f>IF(SUM(E31:E32)=0,0,"")</f>
        <v/>
      </c>
      <c r="F30" s="60"/>
      <c r="G30" s="60"/>
    </row>
    <row r="31" spans="2:9" ht="38.25" x14ac:dyDescent="0.2">
      <c r="B31" s="65" t="s">
        <v>59</v>
      </c>
      <c r="C31" s="66" t="s">
        <v>7</v>
      </c>
      <c r="D31" s="67" t="s">
        <v>201</v>
      </c>
      <c r="E31" s="68">
        <f>65+55+55+35+20</f>
        <v>230</v>
      </c>
      <c r="F31" s="25"/>
      <c r="G31" s="69" t="str">
        <f>IF(F31="","",E31*F31)</f>
        <v/>
      </c>
      <c r="I31" s="102">
        <v>0</v>
      </c>
    </row>
    <row r="32" spans="2:9" ht="25.5" x14ac:dyDescent="0.2">
      <c r="B32" s="65" t="s">
        <v>60</v>
      </c>
      <c r="C32" s="66" t="s">
        <v>7</v>
      </c>
      <c r="D32" s="67" t="s">
        <v>185</v>
      </c>
      <c r="E32" s="68">
        <f>E31</f>
        <v>230</v>
      </c>
      <c r="F32" s="25"/>
      <c r="G32" s="69" t="str">
        <f>IF(F32="","",E32*F32)</f>
        <v/>
      </c>
      <c r="I32" s="102">
        <v>0</v>
      </c>
    </row>
    <row r="33" spans="2:9" x14ac:dyDescent="0.2">
      <c r="E33" s="60"/>
      <c r="F33" s="60"/>
      <c r="G33" s="60"/>
    </row>
    <row r="34" spans="2:9" ht="21.2" customHeight="1" x14ac:dyDescent="0.3">
      <c r="B34" s="61" t="s">
        <v>77</v>
      </c>
      <c r="C34" s="62"/>
      <c r="D34" s="62"/>
      <c r="E34" s="63"/>
      <c r="F34" s="63"/>
      <c r="G34" s="64"/>
    </row>
    <row r="35" spans="2:9" x14ac:dyDescent="0.2">
      <c r="E35" s="60"/>
      <c r="F35" s="60"/>
      <c r="G35" s="60"/>
    </row>
    <row r="36" spans="2:9" ht="25.5" x14ac:dyDescent="0.2">
      <c r="B36" s="65" t="s">
        <v>62</v>
      </c>
      <c r="C36" s="66" t="s">
        <v>61</v>
      </c>
      <c r="D36" s="67" t="s">
        <v>242</v>
      </c>
      <c r="E36" s="69">
        <f>E38+E39+E40+E37</f>
        <v>2085.3179999999998</v>
      </c>
      <c r="F36" s="25"/>
      <c r="G36" s="69" t="str">
        <f>IF(F36="","",E36*F36)</f>
        <v/>
      </c>
      <c r="I36" s="84">
        <v>3.5</v>
      </c>
    </row>
    <row r="37" spans="2:9" ht="51" x14ac:dyDescent="0.2">
      <c r="B37" s="65" t="s">
        <v>63</v>
      </c>
      <c r="C37" s="66" t="s">
        <v>61</v>
      </c>
      <c r="D37" s="99" t="s">
        <v>198</v>
      </c>
      <c r="E37" s="68">
        <f>(('1. PREDDELA'!E24)*0.07)*2.3</f>
        <v>28.617750000000001</v>
      </c>
      <c r="F37" s="25"/>
      <c r="G37" s="69" t="str">
        <f>IF(F37="","",E37*F37)</f>
        <v/>
      </c>
      <c r="I37" s="77">
        <v>0</v>
      </c>
    </row>
    <row r="38" spans="2:9" ht="38.25" x14ac:dyDescent="0.2">
      <c r="B38" s="65" t="s">
        <v>64</v>
      </c>
      <c r="C38" s="66" t="s">
        <v>61</v>
      </c>
      <c r="D38" s="67" t="s">
        <v>177</v>
      </c>
      <c r="E38" s="68">
        <f>(E8)*1.8+(E9+E10+E11+E12+E13)*2.1</f>
        <v>1931.6940000000002</v>
      </c>
      <c r="F38" s="25"/>
      <c r="G38" s="69" t="str">
        <f>IF(F38="","",E38*F38)</f>
        <v/>
      </c>
      <c r="I38" s="77">
        <v>0</v>
      </c>
    </row>
    <row r="39" spans="2:9" ht="38.25" x14ac:dyDescent="0.2">
      <c r="B39" s="65" t="s">
        <v>65</v>
      </c>
      <c r="C39" s="66" t="s">
        <v>61</v>
      </c>
      <c r="D39" s="67" t="s">
        <v>178</v>
      </c>
      <c r="E39" s="68">
        <f>(('1. PREDDELA'!E23)*0.1)*2.3</f>
        <v>122.07825</v>
      </c>
      <c r="F39" s="25"/>
      <c r="G39" s="69" t="str">
        <f>IF(F39="","",E39*F39)</f>
        <v/>
      </c>
      <c r="I39" s="77">
        <v>0</v>
      </c>
    </row>
    <row r="40" spans="2:9" ht="38.25" x14ac:dyDescent="0.2">
      <c r="B40" s="65" t="s">
        <v>66</v>
      </c>
      <c r="C40" s="66" t="s">
        <v>61</v>
      </c>
      <c r="D40" s="67" t="s">
        <v>210</v>
      </c>
      <c r="E40" s="68">
        <f>'1. PREDDELA'!E26*0.082+'1. PREDDELA'!E19*0.3*0.3*1*2.4</f>
        <v>2.9279999999999999</v>
      </c>
      <c r="F40" s="25"/>
      <c r="G40" s="69" t="str">
        <f>IF(F40="","",E40*F40)</f>
        <v/>
      </c>
      <c r="I40" s="77">
        <v>0</v>
      </c>
    </row>
    <row r="41" spans="2:9" ht="13.5" thickBot="1" x14ac:dyDescent="0.25">
      <c r="B41" s="103"/>
      <c r="I41" s="54"/>
    </row>
    <row r="42" spans="2:9" ht="16.5" thickBot="1" x14ac:dyDescent="0.25">
      <c r="D42" s="89" t="s">
        <v>67</v>
      </c>
      <c r="E42" s="90"/>
      <c r="F42" s="91"/>
      <c r="G42" s="92">
        <f>SUM(G8:G40)</f>
        <v>0</v>
      </c>
    </row>
  </sheetData>
  <sheetProtection algorithmName="SHA-512" hashValue="A6hQt8iLEQXkFd//i+Zjn9Yj/q4OI3/KIwC3c+QCwSpNqIv+tkcxmrPB2N3O6RZuuR7st9oV5KBkXsmvhUCe4g==" saltValue="fc5P+je1MuEanjzSrKY2pQ==" spinCount="100000" sheet="1" objects="1" scenarios="1"/>
  <dataConsolidate/>
  <mergeCells count="7">
    <mergeCell ref="B4:G4"/>
    <mergeCell ref="B6:D6"/>
    <mergeCell ref="B15:D15"/>
    <mergeCell ref="B19:D19"/>
    <mergeCell ref="B23:D23"/>
    <mergeCell ref="B29:D29"/>
    <mergeCell ref="B34:D34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Header>&amp;L&amp;"Arial Narrow,Navadno"    &amp;G&amp;C&amp;"Arial Narrow,Poševno"&amp;10&amp;A</oddHeader>
    <oddFooter>&amp;C&amp;"Arial Narrow,Poševno"&amp;10Stran &amp;P /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tabColor rgb="FF92D050"/>
  </sheetPr>
  <dimension ref="A1:K48"/>
  <sheetViews>
    <sheetView view="pageBreakPreview" zoomScale="85" zoomScaleNormal="115" zoomScaleSheetLayoutView="85" zoomScalePageLayoutView="120" workbookViewId="0">
      <pane ySplit="2" topLeftCell="A3" activePane="bottomLeft" state="frozen"/>
      <selection sqref="A1:XFD1048576"/>
      <selection pane="bottomLeft" sqref="A1:XFD1048576"/>
    </sheetView>
  </sheetViews>
  <sheetFormatPr defaultColWidth="9.140625" defaultRowHeight="12.75" x14ac:dyDescent="0.2"/>
  <cols>
    <col min="1" max="1" width="2.140625" style="56" customWidth="1"/>
    <col min="2" max="2" width="6.28515625" style="50" customWidth="1"/>
    <col min="3" max="3" width="5.28515625" style="51" customWidth="1"/>
    <col min="4" max="4" width="45.42578125" style="52" customWidth="1"/>
    <col min="5" max="5" width="9.140625" style="53"/>
    <col min="6" max="6" width="9.140625" style="53" customWidth="1"/>
    <col min="7" max="7" width="14.42578125" style="53" customWidth="1"/>
    <col min="8" max="8" width="4" style="54" hidden="1" customWidth="1"/>
    <col min="9" max="9" width="16.85546875" style="55" hidden="1" customWidth="1"/>
    <col min="10" max="10" width="9.140625" style="54" hidden="1" customWidth="1"/>
    <col min="11" max="13" width="0" style="54" hidden="1" customWidth="1"/>
    <col min="14" max="16384" width="9.140625" style="54"/>
  </cols>
  <sheetData>
    <row r="1" spans="1:9" x14ac:dyDescent="0.2">
      <c r="A1" s="49"/>
    </row>
    <row r="2" spans="1:9" ht="24.95" customHeight="1" x14ac:dyDescent="0.2">
      <c r="B2" s="8" t="s">
        <v>32</v>
      </c>
      <c r="C2" s="8" t="s">
        <v>37</v>
      </c>
      <c r="D2" s="8" t="s">
        <v>33</v>
      </c>
      <c r="E2" s="9" t="s">
        <v>34</v>
      </c>
      <c r="F2" s="9" t="s">
        <v>35</v>
      </c>
      <c r="G2" s="9" t="s">
        <v>36</v>
      </c>
      <c r="I2" s="57" t="s">
        <v>42</v>
      </c>
    </row>
    <row r="3" spans="1:9" x14ac:dyDescent="0.2">
      <c r="B3" s="10"/>
      <c r="C3" s="10"/>
      <c r="D3" s="11"/>
      <c r="E3" s="12"/>
      <c r="F3" s="12"/>
      <c r="G3" s="12"/>
    </row>
    <row r="4" spans="1:9" ht="15.75" x14ac:dyDescent="0.2">
      <c r="B4" s="58" t="s">
        <v>78</v>
      </c>
      <c r="C4" s="58"/>
      <c r="D4" s="58"/>
      <c r="E4" s="58"/>
      <c r="F4" s="58"/>
      <c r="G4" s="58"/>
    </row>
    <row r="5" spans="1:9" ht="12.75" customHeight="1" x14ac:dyDescent="0.2">
      <c r="B5" s="59"/>
      <c r="C5" s="59"/>
      <c r="D5" s="59"/>
      <c r="E5" s="104"/>
      <c r="F5" s="104"/>
      <c r="G5" s="104"/>
    </row>
    <row r="6" spans="1:9" ht="21.2" customHeight="1" x14ac:dyDescent="0.3">
      <c r="B6" s="61" t="s">
        <v>101</v>
      </c>
      <c r="C6" s="62"/>
      <c r="D6" s="62"/>
      <c r="E6" s="63"/>
      <c r="F6" s="63"/>
      <c r="G6" s="64"/>
    </row>
    <row r="7" spans="1:9" ht="21.2" customHeight="1" x14ac:dyDescent="0.25">
      <c r="B7" s="85" t="s">
        <v>79</v>
      </c>
      <c r="C7" s="85"/>
      <c r="D7" s="85"/>
      <c r="E7" s="86" t="str">
        <f>IF(SUM(E9:E10)=0,0,"")</f>
        <v/>
      </c>
      <c r="F7" s="86"/>
      <c r="G7" s="86"/>
    </row>
    <row r="8" spans="1:9" ht="13.5" x14ac:dyDescent="0.25">
      <c r="E8" s="74" t="str">
        <f>IF(SUM(E9:E10)=0,0,"")</f>
        <v/>
      </c>
      <c r="F8" s="74"/>
      <c r="G8" s="74"/>
    </row>
    <row r="9" spans="1:9" s="108" customFormat="1" ht="51" x14ac:dyDescent="0.2">
      <c r="A9" s="105"/>
      <c r="B9" s="106" t="s">
        <v>136</v>
      </c>
      <c r="C9" s="107" t="s">
        <v>11</v>
      </c>
      <c r="D9" s="99" t="s">
        <v>240</v>
      </c>
      <c r="E9" s="68">
        <f>(782.95*0.25+150*0.25)*1.15</f>
        <v>268.22312499999998</v>
      </c>
      <c r="F9" s="26"/>
      <c r="G9" s="68" t="str">
        <f>IF(F9="","",E9*F9)</f>
        <v/>
      </c>
      <c r="I9" s="109">
        <v>22</v>
      </c>
    </row>
    <row r="10" spans="1:9" ht="38.25" x14ac:dyDescent="0.2">
      <c r="B10" s="65" t="s">
        <v>137</v>
      </c>
      <c r="C10" s="66" t="s">
        <v>11</v>
      </c>
      <c r="D10" s="67" t="s">
        <v>165</v>
      </c>
      <c r="E10" s="68">
        <f>(E14)*0.05</f>
        <v>38.780500000000011</v>
      </c>
      <c r="F10" s="25"/>
      <c r="G10" s="69" t="str">
        <f>IF(F10="","",E10*F10)</f>
        <v/>
      </c>
      <c r="I10" s="110">
        <v>5</v>
      </c>
    </row>
    <row r="11" spans="1:9" x14ac:dyDescent="0.2">
      <c r="E11" s="60"/>
      <c r="F11" s="60"/>
      <c r="G11" s="60"/>
    </row>
    <row r="12" spans="1:9" ht="21.75" customHeight="1" x14ac:dyDescent="0.25">
      <c r="B12" s="73" t="s">
        <v>138</v>
      </c>
      <c r="C12" s="73"/>
      <c r="D12" s="73"/>
      <c r="E12" s="74" t="str">
        <f>IF(SUM(E14:E14)=0,0,"")</f>
        <v/>
      </c>
      <c r="F12" s="74"/>
      <c r="G12" s="74"/>
    </row>
    <row r="13" spans="1:9" x14ac:dyDescent="0.2">
      <c r="E13" s="60" t="str">
        <f>IF(SUM(E14:E14)=0,0,"")</f>
        <v/>
      </c>
      <c r="F13" s="60"/>
      <c r="G13" s="60"/>
    </row>
    <row r="14" spans="1:9" ht="89.25" x14ac:dyDescent="0.2">
      <c r="B14" s="65" t="s">
        <v>139</v>
      </c>
      <c r="C14" s="66" t="s">
        <v>7</v>
      </c>
      <c r="D14" s="67" t="s">
        <v>254</v>
      </c>
      <c r="E14" s="68">
        <f>(570.1+125+10)*1.1</f>
        <v>775.61000000000013</v>
      </c>
      <c r="F14" s="25"/>
      <c r="G14" s="69" t="str">
        <f>IF(F14="","",E14*F14)</f>
        <v/>
      </c>
      <c r="I14" s="81">
        <v>0</v>
      </c>
    </row>
    <row r="15" spans="1:9" x14ac:dyDescent="0.2">
      <c r="E15" s="60"/>
      <c r="F15" s="60"/>
      <c r="G15" s="60"/>
    </row>
    <row r="16" spans="1:9" ht="21.2" customHeight="1" x14ac:dyDescent="0.3">
      <c r="B16" s="61" t="s">
        <v>140</v>
      </c>
      <c r="C16" s="62"/>
      <c r="D16" s="62"/>
      <c r="E16" s="63"/>
      <c r="F16" s="63"/>
      <c r="G16" s="64"/>
    </row>
    <row r="17" spans="2:11" x14ac:dyDescent="0.2">
      <c r="E17" s="60" t="str">
        <f>IF(SUM(E20:E21)=0,0,"")</f>
        <v/>
      </c>
      <c r="F17" s="60"/>
      <c r="G17" s="60"/>
    </row>
    <row r="18" spans="2:11" ht="27" customHeight="1" x14ac:dyDescent="0.25">
      <c r="B18" s="73" t="s">
        <v>141</v>
      </c>
      <c r="C18" s="73"/>
      <c r="D18" s="73"/>
      <c r="E18" s="74" t="str">
        <f>IF(SUM(E20:E21)=0,0,"")</f>
        <v/>
      </c>
      <c r="F18" s="74"/>
      <c r="G18" s="74"/>
    </row>
    <row r="19" spans="2:11" x14ac:dyDescent="0.2">
      <c r="E19" s="60" t="str">
        <f>IF(SUM(E20:E21)=0,0,"")</f>
        <v/>
      </c>
      <c r="F19" s="60"/>
      <c r="G19" s="60"/>
    </row>
    <row r="20" spans="2:11" ht="76.5" x14ac:dyDescent="0.2">
      <c r="B20" s="65" t="s">
        <v>142</v>
      </c>
      <c r="C20" s="66" t="s">
        <v>7</v>
      </c>
      <c r="D20" s="67" t="s">
        <v>220</v>
      </c>
      <c r="E20" s="68">
        <f>(108+22)*1.05</f>
        <v>136.5</v>
      </c>
      <c r="F20" s="25"/>
      <c r="G20" s="69" t="str">
        <f>IF(F20="","",E20*F20)</f>
        <v/>
      </c>
      <c r="I20" s="111">
        <v>10</v>
      </c>
    </row>
    <row r="21" spans="2:11" ht="89.25" x14ac:dyDescent="0.2">
      <c r="B21" s="65" t="s">
        <v>143</v>
      </c>
      <c r="C21" s="66" t="s">
        <v>7</v>
      </c>
      <c r="D21" s="67" t="s">
        <v>255</v>
      </c>
      <c r="E21" s="68">
        <f>(570.1+160.5)*1.1</f>
        <v>803.66000000000008</v>
      </c>
      <c r="F21" s="25"/>
      <c r="G21" s="69" t="str">
        <f>IF(F21="","",E21*F21)</f>
        <v/>
      </c>
      <c r="I21" s="88">
        <v>0</v>
      </c>
    </row>
    <row r="22" spans="2:11" ht="51" x14ac:dyDescent="0.2">
      <c r="B22" s="65" t="s">
        <v>231</v>
      </c>
      <c r="C22" s="66" t="s">
        <v>10</v>
      </c>
      <c r="D22" s="67" t="s">
        <v>256</v>
      </c>
      <c r="E22" s="68">
        <f>40+21</f>
        <v>61</v>
      </c>
      <c r="F22" s="25"/>
      <c r="G22" s="69" t="str">
        <f>IF(F22="","",E22*F22)</f>
        <v/>
      </c>
      <c r="I22" s="54"/>
    </row>
    <row r="23" spans="2:11" x14ac:dyDescent="0.2">
      <c r="E23" s="60"/>
      <c r="F23" s="60"/>
      <c r="G23" s="60"/>
    </row>
    <row r="24" spans="2:11" ht="27" customHeight="1" x14ac:dyDescent="0.25">
      <c r="B24" s="73" t="s">
        <v>144</v>
      </c>
      <c r="C24" s="73"/>
      <c r="D24" s="73"/>
      <c r="E24" s="74"/>
      <c r="F24" s="74"/>
      <c r="G24" s="74"/>
    </row>
    <row r="25" spans="2:11" x14ac:dyDescent="0.2">
      <c r="E25" s="60"/>
      <c r="F25" s="60"/>
      <c r="G25" s="60"/>
    </row>
    <row r="26" spans="2:11" ht="38.25" x14ac:dyDescent="0.2">
      <c r="B26" s="65" t="s">
        <v>145</v>
      </c>
      <c r="C26" s="66" t="s">
        <v>7</v>
      </c>
      <c r="D26" s="67" t="s">
        <v>182</v>
      </c>
      <c r="E26" s="68">
        <f>E21</f>
        <v>803.66000000000008</v>
      </c>
      <c r="F26" s="25"/>
      <c r="G26" s="69" t="str">
        <f>IF(F26="","",E26*F26)</f>
        <v/>
      </c>
      <c r="I26" s="77">
        <v>0</v>
      </c>
    </row>
    <row r="27" spans="2:11" ht="25.5" x14ac:dyDescent="0.2">
      <c r="B27" s="65" t="s">
        <v>146</v>
      </c>
      <c r="C27" s="66" t="s">
        <v>7</v>
      </c>
      <c r="D27" s="67" t="s">
        <v>166</v>
      </c>
      <c r="E27" s="68">
        <f>E26</f>
        <v>803.66000000000008</v>
      </c>
      <c r="F27" s="25"/>
      <c r="G27" s="69" t="str">
        <f>IF(F27="","",E27*F27)</f>
        <v/>
      </c>
      <c r="I27" s="77">
        <v>0</v>
      </c>
    </row>
    <row r="28" spans="2:11" ht="25.5" x14ac:dyDescent="0.2">
      <c r="B28" s="65" t="s">
        <v>147</v>
      </c>
      <c r="C28" s="66" t="s">
        <v>10</v>
      </c>
      <c r="D28" s="67" t="s">
        <v>186</v>
      </c>
      <c r="E28" s="68">
        <f>'1. PREDDELA'!E25</f>
        <v>38.5</v>
      </c>
      <c r="F28" s="25"/>
      <c r="G28" s="69" t="str">
        <f>IF(F28="","",E28*F28)</f>
        <v/>
      </c>
      <c r="I28" s="77">
        <v>0</v>
      </c>
    </row>
    <row r="29" spans="2:11" x14ac:dyDescent="0.2">
      <c r="E29" s="60" t="str">
        <f>IF(SUM(E32:E32)=0,0,"")</f>
        <v/>
      </c>
      <c r="F29" s="60"/>
      <c r="G29" s="60"/>
    </row>
    <row r="30" spans="2:11" ht="21.2" customHeight="1" x14ac:dyDescent="0.3">
      <c r="B30" s="61" t="s">
        <v>148</v>
      </c>
      <c r="C30" s="62"/>
      <c r="D30" s="62"/>
      <c r="E30" s="63" t="str">
        <f>IF(SUM(E32:E32)=0,0,"")</f>
        <v/>
      </c>
      <c r="F30" s="63"/>
      <c r="G30" s="64"/>
    </row>
    <row r="31" spans="2:11" x14ac:dyDescent="0.2">
      <c r="E31" s="60" t="str">
        <f>IF(SUM(E32:E32)=0,0,"")</f>
        <v/>
      </c>
      <c r="F31" s="60"/>
      <c r="G31" s="60"/>
    </row>
    <row r="32" spans="2:11" ht="38.25" x14ac:dyDescent="0.2">
      <c r="B32" s="65" t="s">
        <v>197</v>
      </c>
      <c r="C32" s="66" t="s">
        <v>4</v>
      </c>
      <c r="D32" s="67" t="s">
        <v>221</v>
      </c>
      <c r="E32" s="68">
        <f>27+25+9+32+17+40</f>
        <v>150</v>
      </c>
      <c r="F32" s="25"/>
      <c r="G32" s="69" t="str">
        <f>IF(F32="","",E32*F32)</f>
        <v/>
      </c>
      <c r="I32" s="87">
        <v>0</v>
      </c>
      <c r="K32" s="54">
        <f>84.66/(0.3*0.3)</f>
        <v>940.66666666666663</v>
      </c>
    </row>
    <row r="33" spans="2:9" ht="13.5" x14ac:dyDescent="0.25">
      <c r="B33" s="103"/>
      <c r="E33" s="74"/>
      <c r="G33" s="74"/>
      <c r="I33" s="54"/>
    </row>
    <row r="34" spans="2:9" ht="21.2" customHeight="1" x14ac:dyDescent="0.3">
      <c r="B34" s="61" t="s">
        <v>149</v>
      </c>
      <c r="C34" s="62"/>
      <c r="D34" s="62"/>
      <c r="E34" s="63"/>
      <c r="F34" s="63"/>
      <c r="G34" s="64"/>
    </row>
    <row r="35" spans="2:9" x14ac:dyDescent="0.2">
      <c r="E35" s="60" t="str">
        <f>IF(SUM(E38:E42)=0,0,"")</f>
        <v/>
      </c>
      <c r="F35" s="60"/>
      <c r="G35" s="60"/>
    </row>
    <row r="36" spans="2:9" ht="21.2" customHeight="1" x14ac:dyDescent="0.25">
      <c r="B36" s="73" t="s">
        <v>150</v>
      </c>
      <c r="C36" s="73"/>
      <c r="D36" s="73"/>
      <c r="E36" s="74" t="str">
        <f>IF(SUM(E38:E42)=0,0,"")</f>
        <v/>
      </c>
      <c r="F36" s="74"/>
      <c r="G36" s="74"/>
    </row>
    <row r="37" spans="2:9" x14ac:dyDescent="0.2">
      <c r="E37" s="60" t="str">
        <f>IF(SUM(E38:E42)=0,0,"")</f>
        <v/>
      </c>
      <c r="F37" s="60"/>
      <c r="G37" s="60"/>
    </row>
    <row r="38" spans="2:9" ht="38.25" x14ac:dyDescent="0.2">
      <c r="B38" s="65" t="s">
        <v>151</v>
      </c>
      <c r="C38" s="66" t="s">
        <v>10</v>
      </c>
      <c r="D38" s="67" t="s">
        <v>211</v>
      </c>
      <c r="E38" s="68">
        <f>82+20.5</f>
        <v>102.5</v>
      </c>
      <c r="F38" s="25"/>
      <c r="G38" s="69" t="str">
        <f>IF(F38="","",E38*F38)</f>
        <v/>
      </c>
      <c r="I38" s="84">
        <v>16</v>
      </c>
    </row>
    <row r="39" spans="2:9" ht="38.25" x14ac:dyDescent="0.2">
      <c r="B39" s="65" t="s">
        <v>152</v>
      </c>
      <c r="C39" s="66" t="s">
        <v>10</v>
      </c>
      <c r="D39" s="67" t="s">
        <v>167</v>
      </c>
      <c r="E39" s="68">
        <f>(81+11+5+20.5)-E40-E41-E42</f>
        <v>81.5</v>
      </c>
      <c r="F39" s="25"/>
      <c r="G39" s="69" t="str">
        <f>IF(F39="","",E39*F39)</f>
        <v/>
      </c>
      <c r="I39" s="76">
        <v>20</v>
      </c>
    </row>
    <row r="40" spans="2:9" ht="38.25" x14ac:dyDescent="0.2">
      <c r="B40" s="65" t="s">
        <v>153</v>
      </c>
      <c r="C40" s="66" t="s">
        <v>10</v>
      </c>
      <c r="D40" s="67" t="s">
        <v>168</v>
      </c>
      <c r="E40" s="68">
        <f>20+9</f>
        <v>29</v>
      </c>
      <c r="F40" s="25"/>
      <c r="G40" s="69" t="str">
        <f>IF(F40="","",E40*F40)</f>
        <v/>
      </c>
      <c r="I40" s="77">
        <v>0</v>
      </c>
    </row>
    <row r="41" spans="2:9" ht="38.25" x14ac:dyDescent="0.2">
      <c r="B41" s="65" t="s">
        <v>154</v>
      </c>
      <c r="C41" s="66" t="s">
        <v>10</v>
      </c>
      <c r="D41" s="67" t="s">
        <v>192</v>
      </c>
      <c r="E41" s="68">
        <v>4</v>
      </c>
      <c r="F41" s="25"/>
      <c r="G41" s="69" t="str">
        <f>IF(F41="","",E41*F41)</f>
        <v/>
      </c>
      <c r="I41" s="77">
        <v>0</v>
      </c>
    </row>
    <row r="42" spans="2:9" ht="38.25" x14ac:dyDescent="0.2">
      <c r="B42" s="65" t="s">
        <v>155</v>
      </c>
      <c r="C42" s="66" t="s">
        <v>10</v>
      </c>
      <c r="D42" s="67" t="s">
        <v>169</v>
      </c>
      <c r="E42" s="68">
        <v>3</v>
      </c>
      <c r="F42" s="25"/>
      <c r="G42" s="69" t="str">
        <f>IF(F42="","",E42*F42)</f>
        <v/>
      </c>
      <c r="I42" s="84">
        <v>20</v>
      </c>
    </row>
    <row r="43" spans="2:9" x14ac:dyDescent="0.2">
      <c r="E43" s="60" t="str">
        <f>IF(SUM(E46:E46)=0,0,"")</f>
        <v/>
      </c>
      <c r="F43" s="60"/>
      <c r="G43" s="60"/>
    </row>
    <row r="44" spans="2:9" ht="21.2" customHeight="1" x14ac:dyDescent="0.3">
      <c r="B44" s="61" t="s">
        <v>156</v>
      </c>
      <c r="C44" s="62"/>
      <c r="D44" s="62"/>
      <c r="E44" s="63" t="str">
        <f>IF(SUM(E46:E46)=0,0,"")</f>
        <v/>
      </c>
      <c r="F44" s="63"/>
      <c r="G44" s="64"/>
    </row>
    <row r="45" spans="2:9" x14ac:dyDescent="0.2">
      <c r="E45" s="60" t="str">
        <f>IF(SUM(E46:E46)=0,0,"")</f>
        <v/>
      </c>
      <c r="F45" s="60"/>
      <c r="G45" s="60"/>
    </row>
    <row r="46" spans="2:9" ht="38.25" x14ac:dyDescent="0.2">
      <c r="B46" s="65" t="s">
        <v>157</v>
      </c>
      <c r="C46" s="66" t="s">
        <v>11</v>
      </c>
      <c r="D46" s="67" t="s">
        <v>170</v>
      </c>
      <c r="E46" s="68">
        <f>(81.6*0.1)*1.15+36*0.25*0.1</f>
        <v>10.283999999999999</v>
      </c>
      <c r="F46" s="25"/>
      <c r="G46" s="69" t="str">
        <f>IF(F46="","",E46*F46)</f>
        <v/>
      </c>
      <c r="I46" s="71">
        <v>0</v>
      </c>
    </row>
    <row r="47" spans="2:9" ht="13.5" thickBot="1" x14ac:dyDescent="0.25"/>
    <row r="48" spans="2:9" ht="16.5" thickBot="1" x14ac:dyDescent="0.25">
      <c r="D48" s="89" t="s">
        <v>100</v>
      </c>
      <c r="E48" s="90"/>
      <c r="F48" s="91"/>
      <c r="G48" s="92">
        <f>SUM(G9:G46)</f>
        <v>0</v>
      </c>
    </row>
  </sheetData>
  <sheetProtection algorithmName="SHA-512" hashValue="e6jGyFWO0aFibHcwUEBEvkNrBfdqt8M3PooCyXw7n0QqPFR6GukKjQL/jPAUDM5YHKbmY9PZt+cQGRv+wdVyHw==" saltValue="6WywuIH8PE4+OLeDXavGHw==" spinCount="100000" sheet="1" objects="1" scenarios="1"/>
  <dataConsolidate/>
  <mergeCells count="11">
    <mergeCell ref="B18:D18"/>
    <mergeCell ref="B4:G4"/>
    <mergeCell ref="B6:D6"/>
    <mergeCell ref="B7:D7"/>
    <mergeCell ref="B16:D16"/>
    <mergeCell ref="B12:D12"/>
    <mergeCell ref="B24:D24"/>
    <mergeCell ref="B30:D30"/>
    <mergeCell ref="B34:D34"/>
    <mergeCell ref="B44:D44"/>
    <mergeCell ref="B36:D36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Header>&amp;L&amp;"Arial Narrow,Navadno"    &amp;G&amp;C&amp;"Arial Narrow,Poševno"&amp;10&amp;A</oddHeader>
    <oddFooter>&amp;C&amp;"Arial Narrow,Poševno"&amp;10Stran &amp;P / &amp;N</oddFooter>
  </headerFooter>
  <rowBreaks count="1" manualBreakCount="1">
    <brk id="23" max="13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tabColor rgb="FF00B050"/>
  </sheetPr>
  <dimension ref="A1:J37"/>
  <sheetViews>
    <sheetView view="pageBreakPreview" zoomScaleNormal="145" zoomScaleSheetLayoutView="100" zoomScalePageLayoutView="120" workbookViewId="0">
      <pane ySplit="2" topLeftCell="A3" activePane="bottomLeft" state="frozen"/>
      <selection sqref="A1:XFD1048576"/>
      <selection pane="bottomLeft" sqref="A1:XFD1048576"/>
    </sheetView>
  </sheetViews>
  <sheetFormatPr defaultColWidth="9.140625" defaultRowHeight="12.75" x14ac:dyDescent="0.2"/>
  <cols>
    <col min="1" max="1" width="2.140625" style="56" customWidth="1"/>
    <col min="2" max="2" width="6.28515625" style="50" customWidth="1"/>
    <col min="3" max="3" width="5.28515625" style="51" customWidth="1"/>
    <col min="4" max="4" width="44.7109375" style="52" customWidth="1"/>
    <col min="5" max="5" width="9.140625" style="53"/>
    <col min="6" max="6" width="9.140625" style="53" customWidth="1"/>
    <col min="7" max="7" width="13" style="53" customWidth="1"/>
    <col min="8" max="8" width="3.5703125" style="54" hidden="1" customWidth="1"/>
    <col min="9" max="9" width="8.42578125" style="112" hidden="1" customWidth="1"/>
    <col min="10" max="10" width="9.140625" style="54" hidden="1" customWidth="1"/>
    <col min="11" max="11" width="0" style="54" hidden="1" customWidth="1"/>
    <col min="12" max="16384" width="9.140625" style="54"/>
  </cols>
  <sheetData>
    <row r="1" spans="1:9" x14ac:dyDescent="0.2">
      <c r="A1" s="49"/>
    </row>
    <row r="2" spans="1:9" ht="24.95" customHeight="1" x14ac:dyDescent="0.2">
      <c r="B2" s="8" t="s">
        <v>32</v>
      </c>
      <c r="C2" s="8" t="s">
        <v>37</v>
      </c>
      <c r="D2" s="8" t="s">
        <v>33</v>
      </c>
      <c r="E2" s="9" t="s">
        <v>34</v>
      </c>
      <c r="F2" s="9" t="s">
        <v>35</v>
      </c>
      <c r="G2" s="9" t="s">
        <v>36</v>
      </c>
      <c r="I2" s="113" t="s">
        <v>42</v>
      </c>
    </row>
    <row r="3" spans="1:9" x14ac:dyDescent="0.2">
      <c r="B3" s="10"/>
      <c r="C3" s="10"/>
      <c r="D3" s="11"/>
      <c r="E3" s="12"/>
      <c r="F3" s="12"/>
      <c r="G3" s="12"/>
    </row>
    <row r="4" spans="1:9" ht="15.75" x14ac:dyDescent="0.2">
      <c r="B4" s="58" t="s">
        <v>80</v>
      </c>
      <c r="C4" s="58"/>
      <c r="D4" s="58"/>
      <c r="E4" s="58"/>
      <c r="F4" s="58"/>
      <c r="G4" s="58"/>
    </row>
    <row r="5" spans="1:9" ht="12.75" customHeight="1" x14ac:dyDescent="0.2">
      <c r="B5" s="59"/>
      <c r="C5" s="59"/>
      <c r="D5" s="59"/>
      <c r="E5" s="104" t="str">
        <f>IF(SUM(E8:E11)=0,0,"")</f>
        <v/>
      </c>
      <c r="F5" s="104"/>
      <c r="G5" s="104"/>
    </row>
    <row r="6" spans="1:9" ht="21.2" customHeight="1" x14ac:dyDescent="0.3">
      <c r="B6" s="61" t="s">
        <v>81</v>
      </c>
      <c r="C6" s="62"/>
      <c r="D6" s="62"/>
      <c r="E6" s="63" t="str">
        <f>IF(SUM(E8:E11)=0,0,"")</f>
        <v/>
      </c>
      <c r="F6" s="63"/>
      <c r="G6" s="64"/>
    </row>
    <row r="7" spans="1:9" x14ac:dyDescent="0.2">
      <c r="E7" s="114" t="str">
        <f>IF(SUM(E8:E11)=0,0,"")</f>
        <v/>
      </c>
      <c r="F7" s="114"/>
      <c r="G7" s="114"/>
    </row>
    <row r="8" spans="1:9" ht="89.25" x14ac:dyDescent="0.2">
      <c r="B8" s="65" t="s">
        <v>196</v>
      </c>
      <c r="C8" s="66" t="s">
        <v>10</v>
      </c>
      <c r="D8" s="99" t="s">
        <v>261</v>
      </c>
      <c r="E8" s="68">
        <v>4</v>
      </c>
      <c r="F8" s="25"/>
      <c r="G8" s="69" t="str">
        <f>IF(F8="","",E8*F8)</f>
        <v/>
      </c>
      <c r="I8" s="115"/>
    </row>
    <row r="9" spans="1:9" ht="89.25" x14ac:dyDescent="0.2">
      <c r="B9" s="65" t="s">
        <v>262</v>
      </c>
      <c r="C9" s="66" t="s">
        <v>4</v>
      </c>
      <c r="D9" s="99" t="s">
        <v>275</v>
      </c>
      <c r="E9" s="68">
        <v>1</v>
      </c>
      <c r="F9" s="25"/>
      <c r="G9" s="69" t="str">
        <f>IF(F9="","",E9*F9)</f>
        <v/>
      </c>
      <c r="I9" s="115"/>
    </row>
    <row r="10" spans="1:9" ht="51" x14ac:dyDescent="0.2">
      <c r="B10" s="65" t="s">
        <v>260</v>
      </c>
      <c r="C10" s="66" t="s">
        <v>4</v>
      </c>
      <c r="D10" s="67" t="s">
        <v>263</v>
      </c>
      <c r="E10" s="68">
        <v>1</v>
      </c>
      <c r="F10" s="25"/>
      <c r="G10" s="69" t="str">
        <f>IF(F10="","",E10*F10)</f>
        <v/>
      </c>
      <c r="I10" s="115">
        <v>0</v>
      </c>
    </row>
    <row r="11" spans="1:9" ht="63.75" x14ac:dyDescent="0.2">
      <c r="B11" s="65" t="s">
        <v>259</v>
      </c>
      <c r="C11" s="66" t="s">
        <v>4</v>
      </c>
      <c r="D11" s="67" t="s">
        <v>264</v>
      </c>
      <c r="E11" s="68">
        <v>1</v>
      </c>
      <c r="F11" s="25"/>
      <c r="G11" s="69" t="str">
        <f>IF(F11="","",E11*F11)</f>
        <v/>
      </c>
      <c r="I11" s="115">
        <v>0</v>
      </c>
    </row>
    <row r="12" spans="1:9" x14ac:dyDescent="0.2">
      <c r="E12" s="60"/>
      <c r="F12" s="60"/>
      <c r="G12" s="60"/>
    </row>
    <row r="13" spans="1:9" ht="21.2" customHeight="1" x14ac:dyDescent="0.3">
      <c r="B13" s="61" t="s">
        <v>82</v>
      </c>
      <c r="C13" s="62"/>
      <c r="D13" s="62"/>
      <c r="E13" s="63"/>
      <c r="F13" s="63"/>
      <c r="G13" s="64"/>
    </row>
    <row r="14" spans="1:9" x14ac:dyDescent="0.2">
      <c r="E14" s="60"/>
      <c r="F14" s="60"/>
      <c r="G14" s="60"/>
    </row>
    <row r="15" spans="1:9" ht="63.75" x14ac:dyDescent="0.2">
      <c r="B15" s="65" t="s">
        <v>83</v>
      </c>
      <c r="C15" s="66" t="s">
        <v>10</v>
      </c>
      <c r="D15" s="67" t="s">
        <v>218</v>
      </c>
      <c r="E15" s="68">
        <v>11</v>
      </c>
      <c r="F15" s="25"/>
      <c r="G15" s="69" t="str">
        <f>IF(F15="","",E15*F15)</f>
        <v/>
      </c>
      <c r="I15" s="116">
        <v>23.16</v>
      </c>
    </row>
    <row r="16" spans="1:9" ht="63.75" x14ac:dyDescent="0.2">
      <c r="B16" s="65" t="s">
        <v>84</v>
      </c>
      <c r="C16" s="66" t="s">
        <v>10</v>
      </c>
      <c r="D16" s="67" t="s">
        <v>217</v>
      </c>
      <c r="E16" s="68">
        <v>3</v>
      </c>
      <c r="F16" s="25"/>
      <c r="G16" s="69" t="str">
        <f>IF(F16="","",E16*F16)</f>
        <v/>
      </c>
      <c r="I16" s="116">
        <v>29.36</v>
      </c>
    </row>
    <row r="17" spans="1:9" ht="63.75" x14ac:dyDescent="0.2">
      <c r="B17" s="65" t="s">
        <v>85</v>
      </c>
      <c r="C17" s="66" t="s">
        <v>10</v>
      </c>
      <c r="D17" s="67" t="s">
        <v>216</v>
      </c>
      <c r="E17" s="68">
        <f>+E16+E15</f>
        <v>14</v>
      </c>
      <c r="F17" s="25"/>
      <c r="G17" s="69" t="str">
        <f>IF(F17="","",E17*F17)</f>
        <v/>
      </c>
      <c r="I17" s="116">
        <v>3.5</v>
      </c>
    </row>
    <row r="18" spans="1:9" ht="63.75" x14ac:dyDescent="0.2">
      <c r="B18" s="65" t="s">
        <v>86</v>
      </c>
      <c r="C18" s="66" t="s">
        <v>10</v>
      </c>
      <c r="D18" s="67" t="s">
        <v>215</v>
      </c>
      <c r="E18" s="68">
        <f>E15+E16</f>
        <v>14</v>
      </c>
      <c r="F18" s="25"/>
      <c r="G18" s="69" t="str">
        <f>IF(F18="","",E18*F18)</f>
        <v/>
      </c>
      <c r="I18" s="117">
        <v>3.6</v>
      </c>
    </row>
    <row r="19" spans="1:9" ht="51" x14ac:dyDescent="0.2">
      <c r="B19" s="65" t="s">
        <v>87</v>
      </c>
      <c r="C19" s="66" t="s">
        <v>10</v>
      </c>
      <c r="D19" s="67" t="s">
        <v>214</v>
      </c>
      <c r="E19" s="68">
        <f>E18</f>
        <v>14</v>
      </c>
      <c r="F19" s="25"/>
      <c r="G19" s="69" t="str">
        <f>IF(F19="","",E19*F19)</f>
        <v/>
      </c>
      <c r="I19" s="116">
        <v>1.04</v>
      </c>
    </row>
    <row r="20" spans="1:9" s="108" customFormat="1" ht="51" x14ac:dyDescent="0.2">
      <c r="A20" s="105"/>
      <c r="B20" s="106" t="s">
        <v>183</v>
      </c>
      <c r="C20" s="107" t="s">
        <v>4</v>
      </c>
      <c r="D20" s="99" t="s">
        <v>213</v>
      </c>
      <c r="E20" s="68">
        <v>1</v>
      </c>
      <c r="F20" s="26"/>
      <c r="G20" s="68" t="str">
        <f>IF(F20="","",E20*F20)</f>
        <v/>
      </c>
    </row>
    <row r="21" spans="1:9" s="108" customFormat="1" ht="38.25" x14ac:dyDescent="0.2">
      <c r="A21" s="105"/>
      <c r="B21" s="106" t="s">
        <v>193</v>
      </c>
      <c r="C21" s="107" t="s">
        <v>4</v>
      </c>
      <c r="D21" s="99" t="s">
        <v>258</v>
      </c>
      <c r="E21" s="68">
        <v>2</v>
      </c>
      <c r="F21" s="26"/>
      <c r="G21" s="68" t="str">
        <f>IF(F21="","",E21*F21)</f>
        <v/>
      </c>
    </row>
    <row r="22" spans="1:9" s="108" customFormat="1" ht="38.25" x14ac:dyDescent="0.2">
      <c r="A22" s="105"/>
      <c r="B22" s="106" t="s">
        <v>194</v>
      </c>
      <c r="C22" s="107" t="s">
        <v>10</v>
      </c>
      <c r="D22" s="99" t="s">
        <v>219</v>
      </c>
      <c r="E22" s="68">
        <f>E15+E16</f>
        <v>14</v>
      </c>
      <c r="F22" s="26"/>
      <c r="G22" s="68" t="str">
        <f>IF(F22="","",E22*F22)</f>
        <v/>
      </c>
    </row>
    <row r="23" spans="1:9" x14ac:dyDescent="0.2">
      <c r="B23" s="103"/>
      <c r="I23" s="54"/>
    </row>
    <row r="24" spans="1:9" ht="21.2" customHeight="1" x14ac:dyDescent="0.3">
      <c r="B24" s="61" t="s">
        <v>88</v>
      </c>
      <c r="C24" s="62"/>
      <c r="D24" s="62"/>
      <c r="E24" s="63" t="str">
        <f>IF(SUM(E26:E30)=0,0,"")</f>
        <v/>
      </c>
      <c r="F24" s="63"/>
      <c r="G24" s="64"/>
    </row>
    <row r="25" spans="1:9" ht="12.75" customHeight="1" x14ac:dyDescent="0.3">
      <c r="B25" s="118"/>
      <c r="C25" s="118"/>
      <c r="D25" s="118"/>
      <c r="E25" s="119"/>
      <c r="F25" s="119"/>
      <c r="G25" s="119"/>
      <c r="I25" s="55"/>
    </row>
    <row r="26" spans="1:9" ht="63.75" x14ac:dyDescent="0.2">
      <c r="B26" s="106" t="s">
        <v>89</v>
      </c>
      <c r="C26" s="107" t="s">
        <v>4</v>
      </c>
      <c r="D26" s="99" t="s">
        <v>212</v>
      </c>
      <c r="E26" s="68">
        <v>4</v>
      </c>
      <c r="F26" s="26"/>
      <c r="G26" s="69" t="str">
        <f>IF(F26="","",E26*F26)</f>
        <v/>
      </c>
      <c r="I26" s="120">
        <v>0</v>
      </c>
    </row>
    <row r="27" spans="1:9" ht="25.5" x14ac:dyDescent="0.2">
      <c r="B27" s="65" t="s">
        <v>90</v>
      </c>
      <c r="C27" s="66" t="s">
        <v>4</v>
      </c>
      <c r="D27" s="67" t="s">
        <v>230</v>
      </c>
      <c r="E27" s="68">
        <f>E26</f>
        <v>4</v>
      </c>
      <c r="F27" s="25"/>
      <c r="G27" s="69" t="str">
        <f>IF(F27="","",E27*F27)</f>
        <v/>
      </c>
      <c r="I27" s="121">
        <v>0</v>
      </c>
    </row>
    <row r="28" spans="1:9" ht="51" x14ac:dyDescent="0.2">
      <c r="B28" s="65" t="s">
        <v>91</v>
      </c>
      <c r="C28" s="66" t="s">
        <v>4</v>
      </c>
      <c r="D28" s="67" t="s">
        <v>257</v>
      </c>
      <c r="E28" s="68">
        <f>3</f>
        <v>3</v>
      </c>
      <c r="F28" s="25"/>
      <c r="G28" s="69" t="str">
        <f>IF(F28="","",E28*F28)</f>
        <v/>
      </c>
      <c r="I28" s="122">
        <v>268.8</v>
      </c>
    </row>
    <row r="29" spans="1:9" ht="38.25" x14ac:dyDescent="0.2">
      <c r="B29" s="65" t="s">
        <v>92</v>
      </c>
      <c r="C29" s="66" t="s">
        <v>4</v>
      </c>
      <c r="D29" s="67" t="s">
        <v>229</v>
      </c>
      <c r="E29" s="68">
        <v>1</v>
      </c>
      <c r="F29" s="25"/>
      <c r="G29" s="69" t="str">
        <f>IF(F29="","",E29*F29)</f>
        <v/>
      </c>
      <c r="I29" s="123">
        <v>289</v>
      </c>
    </row>
    <row r="30" spans="1:9" ht="63.75" x14ac:dyDescent="0.2">
      <c r="B30" s="65" t="s">
        <v>93</v>
      </c>
      <c r="C30" s="66" t="s">
        <v>4</v>
      </c>
      <c r="D30" s="67" t="s">
        <v>195</v>
      </c>
      <c r="E30" s="68">
        <v>1</v>
      </c>
      <c r="F30" s="25"/>
      <c r="G30" s="69" t="str">
        <f>IF(F30="","",E30*F30)</f>
        <v/>
      </c>
      <c r="I30" s="120">
        <v>0</v>
      </c>
    </row>
    <row r="31" spans="1:9" ht="25.5" x14ac:dyDescent="0.2">
      <c r="B31" s="65" t="s">
        <v>184</v>
      </c>
      <c r="C31" s="66" t="s">
        <v>4</v>
      </c>
      <c r="D31" s="67" t="s">
        <v>173</v>
      </c>
      <c r="E31" s="68">
        <v>1</v>
      </c>
      <c r="F31" s="25"/>
      <c r="G31" s="69" t="str">
        <f>IF(F31="","",E31*F31)</f>
        <v/>
      </c>
      <c r="I31" s="121">
        <v>0</v>
      </c>
    </row>
    <row r="32" spans="1:9" x14ac:dyDescent="0.2">
      <c r="E32" s="60" t="str">
        <f>IF(SUM(E35:E35)=0,0,"")</f>
        <v/>
      </c>
      <c r="F32" s="60"/>
      <c r="G32" s="60"/>
    </row>
    <row r="33" spans="2:9" ht="21.2" customHeight="1" x14ac:dyDescent="0.3">
      <c r="B33" s="61" t="s">
        <v>94</v>
      </c>
      <c r="C33" s="62"/>
      <c r="D33" s="62"/>
      <c r="E33" s="63" t="str">
        <f>IF(SUM(E35:E35)=0,0,"")</f>
        <v/>
      </c>
      <c r="F33" s="63"/>
      <c r="G33" s="64"/>
    </row>
    <row r="34" spans="2:9" x14ac:dyDescent="0.2">
      <c r="E34" s="60" t="str">
        <f>IF(SUM(E35:E35)=0,0,"")</f>
        <v/>
      </c>
      <c r="F34" s="60"/>
      <c r="G34" s="60"/>
    </row>
    <row r="35" spans="2:9" ht="63.75" x14ac:dyDescent="0.2">
      <c r="B35" s="65" t="s">
        <v>95</v>
      </c>
      <c r="C35" s="66" t="s">
        <v>4</v>
      </c>
      <c r="D35" s="67" t="s">
        <v>267</v>
      </c>
      <c r="E35" s="68">
        <v>1</v>
      </c>
      <c r="F35" s="25"/>
      <c r="G35" s="69" t="str">
        <f>IF(F35="","",E35*F35)</f>
        <v/>
      </c>
      <c r="I35" s="54"/>
    </row>
    <row r="36" spans="2:9" ht="13.5" thickBot="1" x14ac:dyDescent="0.25">
      <c r="B36" s="103"/>
      <c r="I36" s="54"/>
    </row>
    <row r="37" spans="2:9" ht="16.5" thickBot="1" x14ac:dyDescent="0.25">
      <c r="D37" s="89" t="s">
        <v>99</v>
      </c>
      <c r="E37" s="90"/>
      <c r="F37" s="91"/>
      <c r="G37" s="92">
        <f>SUM(G8:G35)</f>
        <v>0</v>
      </c>
    </row>
  </sheetData>
  <sheetProtection algorithmName="SHA-512" hashValue="nShVarHhUvuqrbIrAd37BQI+6JEiYQ1RJOBmvLgrT4lqRA9Hh6v8VjpPlOcpjXHlLJbiAACjUd5YGZmoNluBtA==" saltValue="c47CMhBYTUrsjG3oNt3mAA==" spinCount="100000" sheet="1" objects="1" scenarios="1"/>
  <dataConsolidate/>
  <mergeCells count="5">
    <mergeCell ref="B4:G4"/>
    <mergeCell ref="B6:D6"/>
    <mergeCell ref="B13:D13"/>
    <mergeCell ref="B24:D24"/>
    <mergeCell ref="B33:D33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headerFooter>
    <oddHeader>&amp;L&amp;"Arial Narrow,Navadno"    &amp;G&amp;C&amp;"Arial Narrow,Poševno"&amp;10&amp;A</oddHeader>
    <oddFooter>&amp;C&amp;"Arial Narrow,Poševno"&amp;10Stran &amp;P /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tabColor rgb="FF0070C0"/>
  </sheetPr>
  <dimension ref="A1:I6"/>
  <sheetViews>
    <sheetView view="pageBreakPreview" zoomScaleNormal="100" zoomScaleSheetLayoutView="100" zoomScalePageLayoutView="120" workbookViewId="0">
      <pane ySplit="2" topLeftCell="A3" activePane="bottomLeft" state="frozen"/>
      <selection sqref="A1:XFD1048576"/>
      <selection pane="bottomLeft" sqref="A1:XFD1048576"/>
    </sheetView>
  </sheetViews>
  <sheetFormatPr defaultColWidth="9.140625" defaultRowHeight="12.75" x14ac:dyDescent="0.2"/>
  <cols>
    <col min="1" max="1" width="2.140625" style="7" customWidth="1"/>
    <col min="2" max="2" width="6.28515625" style="2" customWidth="1"/>
    <col min="3" max="3" width="5.28515625" style="3" customWidth="1"/>
    <col min="4" max="4" width="45.42578125" style="4" customWidth="1"/>
    <col min="5" max="5" width="9.140625" style="19"/>
    <col min="6" max="6" width="9.140625" style="5" customWidth="1"/>
    <col min="7" max="7" width="14" style="5" customWidth="1"/>
    <col min="8" max="8" width="4" style="6" customWidth="1"/>
    <col min="9" max="9" width="16.85546875" style="23" hidden="1" customWidth="1"/>
    <col min="10" max="10" width="9.140625" style="6" customWidth="1"/>
    <col min="11" max="16384" width="9.140625" style="6"/>
  </cols>
  <sheetData>
    <row r="1" spans="1:9" x14ac:dyDescent="0.2">
      <c r="A1" s="1"/>
    </row>
    <row r="2" spans="1:9" ht="24.95" customHeight="1" x14ac:dyDescent="0.2">
      <c r="B2" s="14" t="s">
        <v>32</v>
      </c>
      <c r="C2" s="14" t="s">
        <v>37</v>
      </c>
      <c r="D2" s="14" t="s">
        <v>33</v>
      </c>
      <c r="E2" s="20" t="s">
        <v>34</v>
      </c>
      <c r="F2" s="15" t="s">
        <v>35</v>
      </c>
      <c r="G2" s="15" t="s">
        <v>36</v>
      </c>
      <c r="I2" s="24" t="s">
        <v>42</v>
      </c>
    </row>
    <row r="3" spans="1:9" x14ac:dyDescent="0.2">
      <c r="B3" s="16"/>
      <c r="C3" s="16"/>
      <c r="D3" s="17"/>
      <c r="E3" s="21"/>
      <c r="F3" s="18"/>
      <c r="G3" s="18"/>
    </row>
    <row r="4" spans="1:9" ht="15.75" x14ac:dyDescent="0.2">
      <c r="B4" s="29" t="s">
        <v>96</v>
      </c>
      <c r="C4" s="29"/>
      <c r="D4" s="29"/>
      <c r="E4" s="30"/>
      <c r="F4" s="29"/>
      <c r="G4" s="29"/>
    </row>
    <row r="5" spans="1:9" ht="13.5" thickBot="1" x14ac:dyDescent="0.25"/>
    <row r="6" spans="1:9" ht="16.5" thickBot="1" x14ac:dyDescent="0.25">
      <c r="D6" s="13" t="s">
        <v>98</v>
      </c>
      <c r="E6" s="22"/>
      <c r="F6" s="27"/>
      <c r="G6" s="28"/>
    </row>
  </sheetData>
  <sheetProtection algorithmName="SHA-512" hashValue="myWJOyE0bKIlQyIh03IcoJrV4sU2tC9fqaaDKMwTTYnahKnJim2ngTfdW1lZ/gH5zZj+rapYYVcH+TIXmq47Ww==" saltValue="CllvsVhsL1hDKNhXT1PWrA==" spinCount="100000" sheet="1" objects="1" scenarios="1"/>
  <dataConsolidate/>
  <mergeCells count="1">
    <mergeCell ref="B4:G4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Header>&amp;L&amp;"Arial Narrow,Navadno"    &amp;G&amp;C&amp;"Arial Narrow,Poševno"&amp;10&amp;A</oddHeader>
    <oddFooter>&amp;C&amp;"Arial Narrow,Poševno"&amp;10Stran &amp;P / &amp;N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tabColor rgb="FF002060"/>
  </sheetPr>
  <dimension ref="A1:J25"/>
  <sheetViews>
    <sheetView view="pageBreakPreview" zoomScaleNormal="145" zoomScaleSheetLayoutView="100" zoomScalePageLayoutView="120" workbookViewId="0">
      <pane ySplit="2" topLeftCell="A3" activePane="bottomLeft" state="frozen"/>
      <selection sqref="A1:XFD1048576"/>
      <selection pane="bottomLeft" sqref="A1:XFD1048576"/>
    </sheetView>
  </sheetViews>
  <sheetFormatPr defaultColWidth="9.140625" defaultRowHeight="12.75" x14ac:dyDescent="0.2"/>
  <cols>
    <col min="1" max="1" width="2.140625" style="56" customWidth="1"/>
    <col min="2" max="2" width="6.28515625" style="50" customWidth="1"/>
    <col min="3" max="3" width="5.28515625" style="51" customWidth="1"/>
    <col min="4" max="4" width="45.42578125" style="52" customWidth="1"/>
    <col min="5" max="5" width="9.140625" style="53"/>
    <col min="6" max="6" width="9.140625" style="53" customWidth="1"/>
    <col min="7" max="7" width="15.5703125" style="53" customWidth="1"/>
    <col min="8" max="8" width="4" style="54" hidden="1" customWidth="1"/>
    <col min="9" max="9" width="16.85546875" style="124" hidden="1" customWidth="1"/>
    <col min="10" max="10" width="9.140625" style="54" hidden="1" customWidth="1"/>
    <col min="11" max="16384" width="9.140625" style="54"/>
  </cols>
  <sheetData>
    <row r="1" spans="1:9" x14ac:dyDescent="0.2">
      <c r="A1" s="49"/>
    </row>
    <row r="2" spans="1:9" ht="24.95" customHeight="1" x14ac:dyDescent="0.2">
      <c r="B2" s="8" t="s">
        <v>32</v>
      </c>
      <c r="C2" s="8" t="s">
        <v>37</v>
      </c>
      <c r="D2" s="8" t="s">
        <v>33</v>
      </c>
      <c r="E2" s="9" t="s">
        <v>34</v>
      </c>
      <c r="F2" s="9" t="s">
        <v>35</v>
      </c>
      <c r="G2" s="9" t="s">
        <v>36</v>
      </c>
      <c r="I2" s="125" t="s">
        <v>42</v>
      </c>
    </row>
    <row r="3" spans="1:9" x14ac:dyDescent="0.2">
      <c r="B3" s="10"/>
      <c r="C3" s="10"/>
      <c r="D3" s="11"/>
      <c r="E3" s="12"/>
      <c r="F3" s="12"/>
      <c r="G3" s="12"/>
    </row>
    <row r="4" spans="1:9" ht="15.75" x14ac:dyDescent="0.2">
      <c r="B4" s="58" t="s">
        <v>103</v>
      </c>
      <c r="C4" s="58"/>
      <c r="D4" s="58"/>
      <c r="E4" s="58"/>
      <c r="F4" s="58"/>
      <c r="G4" s="58"/>
    </row>
    <row r="5" spans="1:9" ht="12.75" customHeight="1" x14ac:dyDescent="0.2">
      <c r="B5" s="59"/>
      <c r="C5" s="59"/>
      <c r="D5" s="59"/>
      <c r="E5" s="104" t="str">
        <f>IF(SUM(E8:E14)=0,0,"")</f>
        <v/>
      </c>
      <c r="F5" s="104"/>
      <c r="G5" s="104"/>
    </row>
    <row r="6" spans="1:9" ht="21.2" customHeight="1" x14ac:dyDescent="0.3">
      <c r="B6" s="61" t="s">
        <v>104</v>
      </c>
      <c r="C6" s="62"/>
      <c r="D6" s="62"/>
      <c r="E6" s="63" t="str">
        <f>IF(SUM(E8:E14)=0,0,"")</f>
        <v/>
      </c>
      <c r="F6" s="63"/>
      <c r="G6" s="64"/>
    </row>
    <row r="7" spans="1:9" x14ac:dyDescent="0.2">
      <c r="E7" s="114" t="str">
        <f>IF(SUM(E8:E14)=0,0,"")</f>
        <v/>
      </c>
      <c r="F7" s="114"/>
      <c r="G7" s="114"/>
    </row>
    <row r="8" spans="1:9" ht="38.25" x14ac:dyDescent="0.2">
      <c r="B8" s="65" t="s">
        <v>105</v>
      </c>
      <c r="C8" s="66" t="s">
        <v>4</v>
      </c>
      <c r="D8" s="67" t="s">
        <v>243</v>
      </c>
      <c r="E8" s="68">
        <v>3</v>
      </c>
      <c r="F8" s="25"/>
      <c r="G8" s="69" t="str">
        <f>IF(F8="","",E8*F8)</f>
        <v/>
      </c>
      <c r="I8" s="124">
        <v>30</v>
      </c>
    </row>
    <row r="9" spans="1:9" ht="38.25" x14ac:dyDescent="0.2">
      <c r="B9" s="65" t="s">
        <v>106</v>
      </c>
      <c r="C9" s="66" t="s">
        <v>4</v>
      </c>
      <c r="D9" s="67" t="s">
        <v>241</v>
      </c>
      <c r="E9" s="68">
        <f>1</f>
        <v>1</v>
      </c>
      <c r="F9" s="25"/>
      <c r="G9" s="69" t="str">
        <f>IF(F9="","",E9*F9)</f>
        <v/>
      </c>
      <c r="I9" s="124">
        <v>35</v>
      </c>
    </row>
    <row r="10" spans="1:9" ht="38.25" x14ac:dyDescent="0.2">
      <c r="B10" s="65" t="s">
        <v>107</v>
      </c>
      <c r="C10" s="66" t="s">
        <v>4</v>
      </c>
      <c r="D10" s="67" t="s">
        <v>227</v>
      </c>
      <c r="E10" s="68">
        <v>1</v>
      </c>
      <c r="F10" s="25"/>
      <c r="G10" s="69" t="str">
        <f>IF(F10="","",E10*F10)</f>
        <v/>
      </c>
      <c r="I10" s="124">
        <v>0</v>
      </c>
    </row>
    <row r="11" spans="1:9" ht="38.25" x14ac:dyDescent="0.2">
      <c r="B11" s="65" t="s">
        <v>108</v>
      </c>
      <c r="C11" s="66" t="s">
        <v>4</v>
      </c>
      <c r="D11" s="67" t="s">
        <v>270</v>
      </c>
      <c r="E11" s="68">
        <v>1</v>
      </c>
      <c r="F11" s="25"/>
      <c r="G11" s="69" t="str">
        <f>IF(F11="","",E11*F11)</f>
        <v/>
      </c>
      <c r="I11" s="124">
        <v>0</v>
      </c>
    </row>
    <row r="12" spans="1:9" ht="63.75" x14ac:dyDescent="0.2">
      <c r="B12" s="65" t="s">
        <v>109</v>
      </c>
      <c r="C12" s="66" t="s">
        <v>4</v>
      </c>
      <c r="D12" s="67" t="s">
        <v>265</v>
      </c>
      <c r="E12" s="68">
        <v>2</v>
      </c>
      <c r="F12" s="25"/>
      <c r="G12" s="69" t="str">
        <f>IF(F12="","",E12*F12)</f>
        <v/>
      </c>
      <c r="I12" s="124">
        <v>130</v>
      </c>
    </row>
    <row r="13" spans="1:9" ht="51" x14ac:dyDescent="0.2">
      <c r="B13" s="65" t="s">
        <v>110</v>
      </c>
      <c r="C13" s="66" t="s">
        <v>4</v>
      </c>
      <c r="D13" s="67" t="s">
        <v>269</v>
      </c>
      <c r="E13" s="68">
        <v>1</v>
      </c>
      <c r="F13" s="25"/>
      <c r="G13" s="69" t="str">
        <f>IF(F13="","",E13*F13)</f>
        <v/>
      </c>
      <c r="I13" s="124">
        <v>0</v>
      </c>
    </row>
    <row r="14" spans="1:9" ht="63.75" x14ac:dyDescent="0.2">
      <c r="B14" s="65" t="s">
        <v>111</v>
      </c>
      <c r="C14" s="66" t="s">
        <v>4</v>
      </c>
      <c r="D14" s="67" t="s">
        <v>266</v>
      </c>
      <c r="E14" s="68">
        <v>1</v>
      </c>
      <c r="F14" s="25"/>
      <c r="G14" s="69" t="str">
        <f>IF(F14="","",E14*F14)</f>
        <v/>
      </c>
      <c r="I14" s="124">
        <v>180</v>
      </c>
    </row>
    <row r="15" spans="1:9" x14ac:dyDescent="0.2">
      <c r="E15" s="60" t="str">
        <f>IF(SUM(E18:E23)=0,0,"")</f>
        <v/>
      </c>
      <c r="F15" s="60"/>
      <c r="G15" s="60"/>
    </row>
    <row r="16" spans="1:9" ht="21.2" customHeight="1" x14ac:dyDescent="0.3">
      <c r="B16" s="61" t="s">
        <v>112</v>
      </c>
      <c r="C16" s="62"/>
      <c r="D16" s="62"/>
      <c r="E16" s="63" t="str">
        <f>IF(SUM(E18:E23)=0,0,"")</f>
        <v/>
      </c>
      <c r="F16" s="63"/>
      <c r="G16" s="64"/>
    </row>
    <row r="17" spans="2:9" x14ac:dyDescent="0.2">
      <c r="E17" s="60" t="str">
        <f>IF(SUM(E18:E23)=0,0,"")</f>
        <v/>
      </c>
      <c r="F17" s="60"/>
      <c r="G17" s="60"/>
    </row>
    <row r="18" spans="2:9" ht="63.75" x14ac:dyDescent="0.2">
      <c r="B18" s="65" t="s">
        <v>113</v>
      </c>
      <c r="C18" s="66" t="s">
        <v>10</v>
      </c>
      <c r="D18" s="67" t="s">
        <v>268</v>
      </c>
      <c r="E18" s="68">
        <v>103</v>
      </c>
      <c r="F18" s="25"/>
      <c r="G18" s="69" t="str">
        <f>IF(F18="","",E18*F18)</f>
        <v/>
      </c>
      <c r="I18" s="124">
        <v>0</v>
      </c>
    </row>
    <row r="19" spans="2:9" ht="63.75" x14ac:dyDescent="0.2">
      <c r="B19" s="65" t="s">
        <v>114</v>
      </c>
      <c r="C19" s="66" t="s">
        <v>7</v>
      </c>
      <c r="D19" s="67" t="s">
        <v>273</v>
      </c>
      <c r="E19" s="69">
        <v>1.2</v>
      </c>
      <c r="F19" s="25"/>
      <c r="G19" s="69" t="str">
        <f>IF(F19="","",E19*F19)</f>
        <v/>
      </c>
      <c r="I19" s="124">
        <v>0</v>
      </c>
    </row>
    <row r="20" spans="2:9" ht="63.75" x14ac:dyDescent="0.2">
      <c r="B20" s="65" t="s">
        <v>115</v>
      </c>
      <c r="C20" s="66" t="s">
        <v>7</v>
      </c>
      <c r="D20" s="67" t="s">
        <v>272</v>
      </c>
      <c r="E20" s="68">
        <f>9.3+8.3</f>
        <v>17.600000000000001</v>
      </c>
      <c r="F20" s="25"/>
      <c r="G20" s="69" t="str">
        <f>IF(F20="","",E20*F20)</f>
        <v/>
      </c>
      <c r="I20" s="124">
        <v>15</v>
      </c>
    </row>
    <row r="21" spans="2:9" ht="63.75" x14ac:dyDescent="0.2">
      <c r="B21" s="65" t="s">
        <v>116</v>
      </c>
      <c r="C21" s="66" t="s">
        <v>7</v>
      </c>
      <c r="D21" s="67" t="s">
        <v>274</v>
      </c>
      <c r="E21" s="68">
        <f>14.3+10+2.5+2.5</f>
        <v>29.3</v>
      </c>
      <c r="F21" s="25"/>
      <c r="G21" s="69" t="str">
        <f>IF(F21="","",E21*F21)</f>
        <v/>
      </c>
      <c r="I21" s="124">
        <v>15</v>
      </c>
    </row>
    <row r="22" spans="2:9" ht="63.75" x14ac:dyDescent="0.2">
      <c r="B22" s="65" t="s">
        <v>117</v>
      </c>
      <c r="C22" s="66" t="s">
        <v>7</v>
      </c>
      <c r="D22" s="67" t="s">
        <v>226</v>
      </c>
      <c r="E22" s="68">
        <f>10*0.7*1.1</f>
        <v>7.7000000000000011</v>
      </c>
      <c r="F22" s="25"/>
      <c r="G22" s="69" t="str">
        <f>IF(F22="","",E22*F22)</f>
        <v/>
      </c>
      <c r="I22" s="124">
        <v>0</v>
      </c>
    </row>
    <row r="23" spans="2:9" ht="38.25" x14ac:dyDescent="0.2">
      <c r="B23" s="65" t="s">
        <v>118</v>
      </c>
      <c r="C23" s="66" t="s">
        <v>10</v>
      </c>
      <c r="D23" s="67" t="s">
        <v>271</v>
      </c>
      <c r="E23" s="68">
        <v>103</v>
      </c>
      <c r="F23" s="25"/>
      <c r="G23" s="69" t="str">
        <f>IF(F23="","",E23*F23)</f>
        <v/>
      </c>
      <c r="I23" s="124">
        <v>0</v>
      </c>
    </row>
    <row r="24" spans="2:9" ht="13.5" thickBot="1" x14ac:dyDescent="0.25">
      <c r="I24" s="54"/>
    </row>
    <row r="25" spans="2:9" ht="16.5" thickBot="1" x14ac:dyDescent="0.25">
      <c r="D25" s="89" t="s">
        <v>102</v>
      </c>
      <c r="E25" s="90"/>
      <c r="F25" s="91"/>
      <c r="G25" s="92">
        <f>SUM(G8:G23)</f>
        <v>0</v>
      </c>
    </row>
  </sheetData>
  <sheetProtection algorithmName="SHA-512" hashValue="F2GoV+Th+oWzbXFqygSyJCjh4B7vvh5aMNw7y4r8KujEawFnjmMFnVRVMSiWq/gRlqGjmRKGeQRkkSbQGzxstg==" saltValue="b+rBXgSuTdFvPmHf9m8iMw==" spinCount="100000" sheet="1" objects="1" scenarios="1"/>
  <dataConsolidate/>
  <mergeCells count="3">
    <mergeCell ref="B4:G4"/>
    <mergeCell ref="B6:D6"/>
    <mergeCell ref="B16:D16"/>
  </mergeCells>
  <pageMargins left="0.70866141732283472" right="0.70866141732283472" top="0.74803149606299213" bottom="0.74803149606299213" header="0.31496062992125984" footer="0.31496062992125984"/>
  <pageSetup paperSize="9" scale="93" orientation="portrait" r:id="rId1"/>
  <headerFooter>
    <oddHeader>&amp;L&amp;"Arial Narrow,Navadno"    &amp;G&amp;C&amp;"Arial Narrow,Poševno"&amp;10&amp;A</oddHeader>
    <oddFooter>&amp;C&amp;"Arial Narrow,Poševno"&amp;10Stran &amp;P / &amp;N</oddFooter>
  </headerFooter>
  <rowBreaks count="1" manualBreakCount="1">
    <brk id="15" max="6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A1:I64"/>
  <sheetViews>
    <sheetView tabSelected="1" view="pageBreakPreview" zoomScaleNormal="100" zoomScaleSheetLayoutView="100" zoomScalePageLayoutView="120" workbookViewId="0">
      <pane ySplit="2" topLeftCell="A3" activePane="bottomLeft" state="frozen"/>
      <selection sqref="A1:XFD1048576"/>
      <selection pane="bottomLeft" activeCell="G14" sqref="G14"/>
    </sheetView>
  </sheetViews>
  <sheetFormatPr defaultColWidth="9.140625" defaultRowHeight="12.75" x14ac:dyDescent="0.2"/>
  <cols>
    <col min="1" max="1" width="2.140625" style="56" customWidth="1"/>
    <col min="2" max="2" width="6.28515625" style="50" customWidth="1"/>
    <col min="3" max="3" width="5.5703125" style="51" customWidth="1"/>
    <col min="4" max="4" width="43.85546875" style="52" customWidth="1"/>
    <col min="5" max="5" width="9.140625" style="53"/>
    <col min="6" max="6" width="10.28515625" style="53" customWidth="1"/>
    <col min="7" max="7" width="15.28515625" style="53" customWidth="1"/>
    <col min="8" max="8" width="4" style="54" customWidth="1"/>
    <col min="9" max="9" width="6" style="124" hidden="1" customWidth="1"/>
    <col min="10" max="10" width="9.140625" style="54" customWidth="1"/>
    <col min="11" max="16384" width="9.140625" style="54"/>
  </cols>
  <sheetData>
    <row r="1" spans="1:9" x14ac:dyDescent="0.2">
      <c r="A1" s="49"/>
    </row>
    <row r="2" spans="1:9" ht="24.95" customHeight="1" x14ac:dyDescent="0.2">
      <c r="B2" s="8" t="s">
        <v>32</v>
      </c>
      <c r="C2" s="8" t="s">
        <v>37</v>
      </c>
      <c r="D2" s="8" t="s">
        <v>33</v>
      </c>
      <c r="E2" s="9" t="s">
        <v>34</v>
      </c>
      <c r="F2" s="9" t="s">
        <v>35</v>
      </c>
      <c r="G2" s="9" t="s">
        <v>36</v>
      </c>
      <c r="I2" s="125" t="s">
        <v>42</v>
      </c>
    </row>
    <row r="3" spans="1:9" x14ac:dyDescent="0.2">
      <c r="B3" s="10"/>
      <c r="C3" s="10"/>
      <c r="D3" s="11"/>
      <c r="E3" s="12"/>
      <c r="F3" s="12"/>
      <c r="G3" s="12"/>
    </row>
    <row r="4" spans="1:9" ht="15.75" x14ac:dyDescent="0.2">
      <c r="B4" s="58" t="s">
        <v>120</v>
      </c>
      <c r="C4" s="58"/>
      <c r="D4" s="58"/>
      <c r="E4" s="58"/>
      <c r="F4" s="58"/>
      <c r="G4" s="58"/>
    </row>
    <row r="5" spans="1:9" ht="12.75" customHeight="1" x14ac:dyDescent="0.2">
      <c r="E5" s="114" t="str">
        <f>IF(SUM(E6:E8)=0,0,"")</f>
        <v/>
      </c>
      <c r="F5" s="114"/>
      <c r="G5" s="114"/>
    </row>
    <row r="6" spans="1:9" ht="21.2" customHeight="1" x14ac:dyDescent="0.3">
      <c r="B6" s="61" t="s">
        <v>121</v>
      </c>
      <c r="C6" s="62"/>
      <c r="D6" s="62"/>
      <c r="E6" s="63" t="str">
        <f>IF(SUM(E8:E8)=0,0,"")</f>
        <v/>
      </c>
      <c r="F6" s="63"/>
      <c r="G6" s="64"/>
    </row>
    <row r="7" spans="1:9" ht="12.75" customHeight="1" x14ac:dyDescent="0.2">
      <c r="E7" s="114" t="str">
        <f>IF(SUM(E8:E8)=0,0,"")</f>
        <v/>
      </c>
      <c r="F7" s="114"/>
      <c r="G7" s="114"/>
    </row>
    <row r="8" spans="1:9" ht="51" x14ac:dyDescent="0.2">
      <c r="B8" s="65" t="s">
        <v>122</v>
      </c>
      <c r="C8" s="66" t="s">
        <v>188</v>
      </c>
      <c r="D8" s="67" t="s">
        <v>225</v>
      </c>
      <c r="E8" s="68">
        <v>40</v>
      </c>
      <c r="F8" s="25"/>
      <c r="G8" s="69" t="str">
        <f>IF(F8="","",E8*F8)</f>
        <v/>
      </c>
      <c r="I8" s="124">
        <v>0</v>
      </c>
    </row>
    <row r="9" spans="1:9" ht="12.75" customHeight="1" x14ac:dyDescent="0.2">
      <c r="E9" s="114" t="str">
        <f>IF(SUM(E13:E51)=0,0,"")</f>
        <v/>
      </c>
      <c r="F9" s="114"/>
      <c r="G9" s="114"/>
    </row>
    <row r="10" spans="1:9" ht="21.2" customHeight="1" x14ac:dyDescent="0.3">
      <c r="B10" s="61" t="s">
        <v>123</v>
      </c>
      <c r="C10" s="62"/>
      <c r="D10" s="62"/>
      <c r="E10" s="63" t="str">
        <f>IF(SUM(E13:E51)=0,0,"")</f>
        <v/>
      </c>
      <c r="F10" s="63"/>
      <c r="G10" s="64"/>
    </row>
    <row r="11" spans="1:9" ht="12.75" customHeight="1" x14ac:dyDescent="0.2">
      <c r="E11" s="114" t="str">
        <f>IF(SUM(E13:E51)=0,0,"")</f>
        <v/>
      </c>
      <c r="F11" s="114"/>
      <c r="G11" s="114"/>
    </row>
    <row r="12" spans="1:9" ht="12.75" customHeight="1" x14ac:dyDescent="0.2">
      <c r="B12" s="126" t="s">
        <v>277</v>
      </c>
      <c r="E12" s="114"/>
      <c r="F12" s="114"/>
      <c r="G12" s="114"/>
    </row>
    <row r="13" spans="1:9" ht="51" x14ac:dyDescent="0.2">
      <c r="B13" s="65" t="s">
        <v>124</v>
      </c>
      <c r="C13" s="66" t="s">
        <v>4</v>
      </c>
      <c r="D13" s="67" t="s">
        <v>327</v>
      </c>
      <c r="E13" s="68">
        <v>2</v>
      </c>
      <c r="F13" s="25"/>
      <c r="G13" s="69" t="str">
        <f>IF(F13="","",E13*F13)</f>
        <v/>
      </c>
      <c r="I13" s="124">
        <v>0</v>
      </c>
    </row>
    <row r="14" spans="1:9" ht="89.25" x14ac:dyDescent="0.2">
      <c r="B14" s="65" t="s">
        <v>306</v>
      </c>
      <c r="C14" s="66"/>
      <c r="D14" s="67" t="s">
        <v>276</v>
      </c>
      <c r="E14" s="68"/>
      <c r="F14" s="69"/>
      <c r="G14" s="69"/>
      <c r="I14" s="124">
        <v>0</v>
      </c>
    </row>
    <row r="15" spans="1:9" ht="38.25" x14ac:dyDescent="0.2">
      <c r="B15" s="65"/>
      <c r="C15" s="66" t="s">
        <v>10</v>
      </c>
      <c r="D15" s="67" t="s">
        <v>332</v>
      </c>
      <c r="E15" s="68">
        <v>6</v>
      </c>
      <c r="F15" s="25"/>
      <c r="G15" s="69" t="str">
        <f>IF(F15="","",E15*F15)</f>
        <v/>
      </c>
    </row>
    <row r="16" spans="1:9" ht="25.5" x14ac:dyDescent="0.2">
      <c r="B16" s="65"/>
      <c r="C16" s="66" t="s">
        <v>10</v>
      </c>
      <c r="D16" s="67" t="s">
        <v>331</v>
      </c>
      <c r="E16" s="68">
        <v>6</v>
      </c>
      <c r="F16" s="25"/>
      <c r="G16" s="69" t="str">
        <f>IF(F16="","",E16*F16)</f>
        <v/>
      </c>
    </row>
    <row r="17" spans="2:9" ht="38.25" x14ac:dyDescent="0.2">
      <c r="B17" s="65" t="s">
        <v>307</v>
      </c>
      <c r="C17" s="66" t="s">
        <v>4</v>
      </c>
      <c r="D17" s="67" t="s">
        <v>330</v>
      </c>
      <c r="E17" s="68">
        <v>2</v>
      </c>
      <c r="F17" s="25"/>
      <c r="G17" s="69" t="str">
        <f>IF(F17="","",E17*F17)</f>
        <v/>
      </c>
      <c r="I17" s="124">
        <v>0</v>
      </c>
    </row>
    <row r="18" spans="2:9" ht="51" x14ac:dyDescent="0.2">
      <c r="B18" s="65" t="s">
        <v>308</v>
      </c>
      <c r="C18" s="66" t="s">
        <v>4</v>
      </c>
      <c r="D18" s="67" t="s">
        <v>329</v>
      </c>
      <c r="E18" s="68">
        <v>2</v>
      </c>
      <c r="F18" s="25"/>
      <c r="G18" s="69" t="str">
        <f>IF(F18="","",E18*F18)</f>
        <v/>
      </c>
      <c r="I18" s="124">
        <v>0</v>
      </c>
    </row>
    <row r="19" spans="2:9" x14ac:dyDescent="0.2">
      <c r="B19" s="65"/>
      <c r="C19" s="66"/>
      <c r="D19" s="67"/>
      <c r="E19" s="127"/>
      <c r="F19" s="69"/>
      <c r="G19" s="69"/>
    </row>
    <row r="20" spans="2:9" ht="12.75" customHeight="1" x14ac:dyDescent="0.2">
      <c r="B20" s="126" t="s">
        <v>278</v>
      </c>
      <c r="E20" s="114"/>
      <c r="F20" s="114"/>
      <c r="G20" s="114"/>
    </row>
    <row r="21" spans="2:9" ht="114.75" x14ac:dyDescent="0.2">
      <c r="B21" s="65" t="s">
        <v>125</v>
      </c>
      <c r="C21" s="66" t="s">
        <v>4</v>
      </c>
      <c r="D21" s="67" t="s">
        <v>328</v>
      </c>
      <c r="E21" s="68">
        <v>1</v>
      </c>
      <c r="F21" s="25"/>
      <c r="G21" s="69" t="str">
        <f>IF(F21="","",E21*F21)</f>
        <v/>
      </c>
      <c r="I21" s="124">
        <v>0</v>
      </c>
    </row>
    <row r="22" spans="2:9" x14ac:dyDescent="0.2">
      <c r="B22" s="65"/>
      <c r="C22" s="66"/>
      <c r="D22" s="67"/>
      <c r="E22" s="68"/>
      <c r="F22" s="69"/>
      <c r="G22" s="69"/>
    </row>
    <row r="23" spans="2:9" ht="12.75" customHeight="1" x14ac:dyDescent="0.2">
      <c r="B23" s="126" t="s">
        <v>279</v>
      </c>
      <c r="E23" s="128"/>
      <c r="F23" s="114"/>
      <c r="G23" s="114"/>
    </row>
    <row r="24" spans="2:9" x14ac:dyDescent="0.2">
      <c r="B24" s="65" t="s">
        <v>126</v>
      </c>
      <c r="C24" s="66" t="s">
        <v>4</v>
      </c>
      <c r="D24" s="67" t="s">
        <v>305</v>
      </c>
      <c r="E24" s="68">
        <v>1</v>
      </c>
      <c r="F24" s="25"/>
      <c r="G24" s="69" t="str">
        <f>IF(F24="","",E24*F24)</f>
        <v/>
      </c>
      <c r="I24" s="124">
        <v>0</v>
      </c>
    </row>
    <row r="25" spans="2:9" x14ac:dyDescent="0.2">
      <c r="B25" s="65"/>
      <c r="C25" s="66"/>
      <c r="D25" s="67"/>
      <c r="E25" s="68"/>
      <c r="F25" s="69"/>
      <c r="G25" s="69"/>
    </row>
    <row r="26" spans="2:9" ht="12.75" customHeight="1" x14ac:dyDescent="0.2">
      <c r="B26" s="126" t="s">
        <v>280</v>
      </c>
      <c r="E26" s="128"/>
      <c r="F26" s="114"/>
      <c r="G26" s="114"/>
    </row>
    <row r="27" spans="2:9" x14ac:dyDescent="0.2">
      <c r="B27" s="65" t="s">
        <v>127</v>
      </c>
      <c r="C27" s="66" t="s">
        <v>10</v>
      </c>
      <c r="D27" s="67" t="s">
        <v>304</v>
      </c>
      <c r="E27" s="68">
        <v>6</v>
      </c>
      <c r="F27" s="25"/>
      <c r="G27" s="69" t="str">
        <f>IF(F27="","",E27*F27)</f>
        <v/>
      </c>
      <c r="I27" s="124">
        <v>0</v>
      </c>
    </row>
    <row r="28" spans="2:9" x14ac:dyDescent="0.2">
      <c r="B28" s="65"/>
      <c r="C28" s="66"/>
      <c r="D28" s="67"/>
      <c r="E28" s="68"/>
      <c r="F28" s="69"/>
      <c r="G28" s="69"/>
    </row>
    <row r="29" spans="2:9" ht="12.75" customHeight="1" x14ac:dyDescent="0.2">
      <c r="B29" s="126" t="s">
        <v>281</v>
      </c>
      <c r="E29" s="128"/>
      <c r="F29" s="114"/>
      <c r="G29" s="114"/>
    </row>
    <row r="30" spans="2:9" x14ac:dyDescent="0.2">
      <c r="B30" s="65" t="s">
        <v>128</v>
      </c>
      <c r="C30" s="66" t="s">
        <v>4</v>
      </c>
      <c r="D30" s="67" t="s">
        <v>303</v>
      </c>
      <c r="E30" s="68">
        <v>2</v>
      </c>
      <c r="F30" s="25"/>
      <c r="G30" s="69" t="str">
        <f>IF(F30="","",E30*F30)</f>
        <v/>
      </c>
      <c r="I30" s="124">
        <v>0</v>
      </c>
    </row>
    <row r="31" spans="2:9" x14ac:dyDescent="0.2">
      <c r="B31" s="65" t="s">
        <v>309</v>
      </c>
      <c r="C31" s="66" t="s">
        <v>4</v>
      </c>
      <c r="D31" s="67" t="s">
        <v>302</v>
      </c>
      <c r="E31" s="68">
        <v>1</v>
      </c>
      <c r="F31" s="25"/>
      <c r="G31" s="69" t="str">
        <f>IF(F31="","",E31*F31)</f>
        <v/>
      </c>
      <c r="I31" s="124">
        <v>0</v>
      </c>
    </row>
    <row r="32" spans="2:9" x14ac:dyDescent="0.2">
      <c r="B32" s="65" t="s">
        <v>310</v>
      </c>
      <c r="C32" s="66" t="s">
        <v>4</v>
      </c>
      <c r="D32" s="67" t="s">
        <v>301</v>
      </c>
      <c r="E32" s="68">
        <v>4</v>
      </c>
      <c r="F32" s="25"/>
      <c r="G32" s="69" t="str">
        <f>IF(F32="","",E32*F32)</f>
        <v/>
      </c>
      <c r="I32" s="124">
        <v>0</v>
      </c>
    </row>
    <row r="33" spans="2:9" ht="25.5" x14ac:dyDescent="0.2">
      <c r="B33" s="65" t="s">
        <v>311</v>
      </c>
      <c r="C33" s="66" t="s">
        <v>4</v>
      </c>
      <c r="D33" s="67" t="s">
        <v>300</v>
      </c>
      <c r="E33" s="68">
        <v>1</v>
      </c>
      <c r="F33" s="25"/>
      <c r="G33" s="69" t="str">
        <f>IF(F33="","",E33*F33)</f>
        <v/>
      </c>
      <c r="I33" s="124">
        <v>0</v>
      </c>
    </row>
    <row r="34" spans="2:9" x14ac:dyDescent="0.2">
      <c r="B34" s="65" t="s">
        <v>312</v>
      </c>
      <c r="C34" s="66" t="s">
        <v>282</v>
      </c>
      <c r="D34" s="67" t="s">
        <v>299</v>
      </c>
      <c r="E34" s="68">
        <v>2</v>
      </c>
      <c r="F34" s="25"/>
      <c r="G34" s="69" t="str">
        <f>IF(F34="","",E34*F34)</f>
        <v/>
      </c>
      <c r="I34" s="124">
        <v>0</v>
      </c>
    </row>
    <row r="35" spans="2:9" ht="25.5" x14ac:dyDescent="0.2">
      <c r="B35" s="65" t="s">
        <v>313</v>
      </c>
      <c r="C35" s="66" t="s">
        <v>282</v>
      </c>
      <c r="D35" s="67" t="s">
        <v>283</v>
      </c>
      <c r="E35" s="68">
        <v>2</v>
      </c>
      <c r="F35" s="25"/>
      <c r="G35" s="69" t="str">
        <f>IF(F35="","",E35*F35)</f>
        <v/>
      </c>
      <c r="I35" s="124">
        <v>0</v>
      </c>
    </row>
    <row r="36" spans="2:9" x14ac:dyDescent="0.2">
      <c r="B36" s="65" t="s">
        <v>314</v>
      </c>
      <c r="C36" s="66" t="s">
        <v>282</v>
      </c>
      <c r="D36" s="67" t="s">
        <v>298</v>
      </c>
      <c r="E36" s="68">
        <v>1</v>
      </c>
      <c r="F36" s="25"/>
      <c r="G36" s="69" t="str">
        <f>IF(F36="","",E36*F36)</f>
        <v/>
      </c>
      <c r="I36" s="124">
        <v>0</v>
      </c>
    </row>
    <row r="37" spans="2:9" x14ac:dyDescent="0.2">
      <c r="B37" s="65"/>
      <c r="C37" s="66"/>
      <c r="D37" s="67"/>
      <c r="E37" s="68"/>
      <c r="F37" s="69"/>
      <c r="G37" s="69"/>
    </row>
    <row r="38" spans="2:9" ht="12.75" customHeight="1" x14ac:dyDescent="0.2">
      <c r="B38" s="126" t="s">
        <v>284</v>
      </c>
      <c r="E38" s="128"/>
      <c r="F38" s="114"/>
      <c r="G38" s="114"/>
    </row>
    <row r="39" spans="2:9" x14ac:dyDescent="0.2">
      <c r="B39" s="65" t="s">
        <v>129</v>
      </c>
      <c r="C39" s="66" t="s">
        <v>97</v>
      </c>
      <c r="D39" s="67" t="s">
        <v>285</v>
      </c>
      <c r="E39" s="68">
        <v>6</v>
      </c>
      <c r="F39" s="25"/>
      <c r="G39" s="69" t="str">
        <f>IF(F39="","",E39*F39)</f>
        <v/>
      </c>
      <c r="I39" s="124">
        <v>0</v>
      </c>
    </row>
    <row r="40" spans="2:9" x14ac:dyDescent="0.2">
      <c r="B40" s="65" t="s">
        <v>315</v>
      </c>
      <c r="C40" s="66" t="s">
        <v>282</v>
      </c>
      <c r="D40" s="67" t="s">
        <v>286</v>
      </c>
      <c r="E40" s="68">
        <v>1</v>
      </c>
      <c r="F40" s="25"/>
      <c r="G40" s="69" t="str">
        <f>IF(F40="","",E40*F40)</f>
        <v/>
      </c>
      <c r="I40" s="124">
        <v>0</v>
      </c>
    </row>
    <row r="41" spans="2:9" x14ac:dyDescent="0.2">
      <c r="B41" s="65" t="s">
        <v>316</v>
      </c>
      <c r="C41" s="66" t="s">
        <v>282</v>
      </c>
      <c r="D41" s="67" t="s">
        <v>287</v>
      </c>
      <c r="E41" s="68">
        <v>1</v>
      </c>
      <c r="F41" s="25"/>
      <c r="G41" s="69" t="str">
        <f>IF(F41="","",E41*F41)</f>
        <v/>
      </c>
      <c r="I41" s="124">
        <v>0</v>
      </c>
    </row>
    <row r="42" spans="2:9" ht="25.5" x14ac:dyDescent="0.2">
      <c r="B42" s="65" t="s">
        <v>317</v>
      </c>
      <c r="C42" s="66" t="s">
        <v>282</v>
      </c>
      <c r="D42" s="67" t="s">
        <v>288</v>
      </c>
      <c r="E42" s="68">
        <v>1</v>
      </c>
      <c r="F42" s="25"/>
      <c r="G42" s="69" t="str">
        <f>IF(F42="","",E42*F42)</f>
        <v/>
      </c>
      <c r="I42" s="124">
        <v>0</v>
      </c>
    </row>
    <row r="43" spans="2:9" x14ac:dyDescent="0.2">
      <c r="B43" s="65" t="s">
        <v>318</v>
      </c>
      <c r="C43" s="66" t="s">
        <v>282</v>
      </c>
      <c r="D43" s="67" t="s">
        <v>289</v>
      </c>
      <c r="E43" s="68">
        <v>1</v>
      </c>
      <c r="F43" s="25"/>
      <c r="G43" s="69" t="str">
        <f>IF(F43="","",E43*F43)</f>
        <v/>
      </c>
      <c r="I43" s="124">
        <v>0</v>
      </c>
    </row>
    <row r="44" spans="2:9" ht="25.5" x14ac:dyDescent="0.2">
      <c r="B44" s="65" t="s">
        <v>319</v>
      </c>
      <c r="C44" s="66" t="s">
        <v>282</v>
      </c>
      <c r="D44" s="67" t="s">
        <v>290</v>
      </c>
      <c r="E44" s="68">
        <v>1</v>
      </c>
      <c r="F44" s="25"/>
      <c r="G44" s="69" t="str">
        <f>IF(F44="","",E44*F44)</f>
        <v/>
      </c>
      <c r="I44" s="124">
        <v>0</v>
      </c>
    </row>
    <row r="45" spans="2:9" ht="38.25" x14ac:dyDescent="0.2">
      <c r="B45" s="65" t="s">
        <v>320</v>
      </c>
      <c r="C45" s="66" t="s">
        <v>282</v>
      </c>
      <c r="D45" s="67" t="s">
        <v>291</v>
      </c>
      <c r="E45" s="68">
        <v>1</v>
      </c>
      <c r="F45" s="25"/>
      <c r="G45" s="69" t="str">
        <f>IF(F45="","",E45*F45)</f>
        <v/>
      </c>
      <c r="I45" s="124">
        <v>0</v>
      </c>
    </row>
    <row r="46" spans="2:9" ht="25.5" x14ac:dyDescent="0.2">
      <c r="B46" s="65" t="s">
        <v>321</v>
      </c>
      <c r="C46" s="66" t="s">
        <v>4</v>
      </c>
      <c r="D46" s="67" t="s">
        <v>293</v>
      </c>
      <c r="E46" s="68">
        <v>1</v>
      </c>
      <c r="F46" s="25"/>
      <c r="G46" s="69" t="str">
        <f>IF(F46="","",E46*F46)</f>
        <v/>
      </c>
      <c r="I46" s="124">
        <v>0</v>
      </c>
    </row>
    <row r="47" spans="2:9" x14ac:dyDescent="0.2">
      <c r="B47" s="65" t="s">
        <v>322</v>
      </c>
      <c r="C47" s="66" t="s">
        <v>4</v>
      </c>
      <c r="D47" s="67" t="s">
        <v>294</v>
      </c>
      <c r="E47" s="68">
        <v>1</v>
      </c>
      <c r="F47" s="25"/>
      <c r="G47" s="69" t="str">
        <f>IF(F47="","",E47*F47)</f>
        <v/>
      </c>
      <c r="I47" s="124">
        <v>0</v>
      </c>
    </row>
    <row r="48" spans="2:9" ht="38.25" x14ac:dyDescent="0.2">
      <c r="B48" s="65" t="s">
        <v>323</v>
      </c>
      <c r="C48" s="66" t="s">
        <v>4</v>
      </c>
      <c r="D48" s="67" t="s">
        <v>295</v>
      </c>
      <c r="E48" s="68">
        <v>1</v>
      </c>
      <c r="F48" s="25"/>
      <c r="G48" s="69" t="str">
        <f>IF(F48="","",E48*F48)</f>
        <v/>
      </c>
      <c r="I48" s="124">
        <v>0</v>
      </c>
    </row>
    <row r="49" spans="2:9" x14ac:dyDescent="0.2">
      <c r="B49" s="65" t="s">
        <v>324</v>
      </c>
      <c r="C49" s="66" t="s">
        <v>134</v>
      </c>
      <c r="D49" s="67" t="s">
        <v>296</v>
      </c>
      <c r="E49" s="68">
        <v>2</v>
      </c>
      <c r="F49" s="25"/>
      <c r="G49" s="69" t="str">
        <f>IF(F49="","",E49*F49)</f>
        <v/>
      </c>
      <c r="I49" s="124">
        <v>0</v>
      </c>
    </row>
    <row r="50" spans="2:9" x14ac:dyDescent="0.2">
      <c r="B50" s="65" t="s">
        <v>325</v>
      </c>
      <c r="C50" s="66" t="s">
        <v>134</v>
      </c>
      <c r="D50" s="67" t="s">
        <v>292</v>
      </c>
      <c r="E50" s="68">
        <v>2</v>
      </c>
      <c r="F50" s="25"/>
      <c r="G50" s="69" t="str">
        <f>IF(F50="","",E50*F50)</f>
        <v/>
      </c>
      <c r="I50" s="124">
        <v>0</v>
      </c>
    </row>
    <row r="51" spans="2:9" x14ac:dyDescent="0.2">
      <c r="B51" s="65" t="s">
        <v>326</v>
      </c>
      <c r="C51" s="66" t="s">
        <v>282</v>
      </c>
      <c r="D51" s="67" t="s">
        <v>297</v>
      </c>
      <c r="E51" s="68">
        <v>1</v>
      </c>
      <c r="F51" s="25"/>
      <c r="G51" s="69" t="str">
        <f>IF(F51="","",E51*F51)</f>
        <v/>
      </c>
      <c r="I51" s="124">
        <v>0</v>
      </c>
    </row>
    <row r="52" spans="2:9" x14ac:dyDescent="0.2">
      <c r="E52" s="114" t="str">
        <f>IF(SUM(E53:E55)=0,0,"")</f>
        <v/>
      </c>
      <c r="F52" s="114"/>
      <c r="G52" s="114"/>
    </row>
    <row r="53" spans="2:9" ht="21.2" customHeight="1" x14ac:dyDescent="0.3">
      <c r="B53" s="61" t="s">
        <v>130</v>
      </c>
      <c r="C53" s="62"/>
      <c r="D53" s="62"/>
      <c r="E53" s="63" t="str">
        <f>IF(SUM(E55:E55)=0,0,"")</f>
        <v/>
      </c>
      <c r="F53" s="63"/>
      <c r="G53" s="64"/>
    </row>
    <row r="54" spans="2:9" x14ac:dyDescent="0.2">
      <c r="E54" s="114" t="str">
        <f>IF(SUM(E55:E55)=0,0,"")</f>
        <v/>
      </c>
      <c r="F54" s="114"/>
      <c r="G54" s="114"/>
    </row>
    <row r="55" spans="2:9" ht="51" x14ac:dyDescent="0.2">
      <c r="B55" s="65" t="s">
        <v>131</v>
      </c>
      <c r="C55" s="66" t="s">
        <v>188</v>
      </c>
      <c r="D55" s="67" t="s">
        <v>224</v>
      </c>
      <c r="E55" s="68">
        <v>40</v>
      </c>
      <c r="F55" s="25"/>
      <c r="G55" s="69" t="str">
        <f>IF(F55="","",E55*F55)</f>
        <v/>
      </c>
      <c r="I55" s="124">
        <v>0</v>
      </c>
    </row>
    <row r="56" spans="2:9" ht="12.75" customHeight="1" x14ac:dyDescent="0.2">
      <c r="E56" s="114" t="str">
        <f>IF(SUM(E59:E62)=0,0,"")</f>
        <v/>
      </c>
      <c r="F56" s="114"/>
      <c r="G56" s="114"/>
    </row>
    <row r="57" spans="2:9" ht="21.2" customHeight="1" x14ac:dyDescent="0.3">
      <c r="B57" s="61" t="s">
        <v>132</v>
      </c>
      <c r="C57" s="62"/>
      <c r="D57" s="62"/>
      <c r="E57" s="63" t="str">
        <f>IF(SUM(E59:E62)=0,0,"")</f>
        <v/>
      </c>
      <c r="F57" s="63"/>
      <c r="G57" s="64"/>
    </row>
    <row r="58" spans="2:9" ht="12.75" customHeight="1" x14ac:dyDescent="0.2">
      <c r="E58" s="114" t="str">
        <f>IF(SUM(E59:E62)=0,0,"")</f>
        <v/>
      </c>
      <c r="F58" s="114"/>
      <c r="G58" s="114"/>
    </row>
    <row r="59" spans="2:9" ht="25.5" x14ac:dyDescent="0.2">
      <c r="B59" s="65" t="s">
        <v>133</v>
      </c>
      <c r="C59" s="66" t="s">
        <v>134</v>
      </c>
      <c r="D59" s="67" t="s">
        <v>189</v>
      </c>
      <c r="E59" s="68">
        <v>30</v>
      </c>
      <c r="F59" s="25"/>
      <c r="G59" s="69" t="str">
        <f>IF(F59="","",E59*F59)</f>
        <v/>
      </c>
      <c r="I59" s="124">
        <v>125</v>
      </c>
    </row>
    <row r="60" spans="2:9" ht="25.5" x14ac:dyDescent="0.2">
      <c r="B60" s="65" t="s">
        <v>135</v>
      </c>
      <c r="C60" s="66" t="s">
        <v>134</v>
      </c>
      <c r="D60" s="67" t="s">
        <v>190</v>
      </c>
      <c r="E60" s="68">
        <v>10</v>
      </c>
      <c r="F60" s="25"/>
      <c r="G60" s="69" t="str">
        <f>IF(F60="","",E60*F60)</f>
        <v/>
      </c>
      <c r="I60" s="124">
        <v>125</v>
      </c>
    </row>
    <row r="61" spans="2:9" ht="38.25" x14ac:dyDescent="0.2">
      <c r="B61" s="65" t="s">
        <v>199</v>
      </c>
      <c r="C61" s="66" t="s">
        <v>4</v>
      </c>
      <c r="D61" s="67" t="s">
        <v>222</v>
      </c>
      <c r="E61" s="68">
        <v>1</v>
      </c>
      <c r="F61" s="25"/>
      <c r="G61" s="69" t="str">
        <f>IF(F61="","",E61*F61)</f>
        <v/>
      </c>
      <c r="I61" s="124">
        <v>0</v>
      </c>
    </row>
    <row r="62" spans="2:9" ht="25.5" x14ac:dyDescent="0.2">
      <c r="B62" s="65" t="s">
        <v>200</v>
      </c>
      <c r="C62" s="66" t="s">
        <v>4</v>
      </c>
      <c r="D62" s="67" t="s">
        <v>223</v>
      </c>
      <c r="E62" s="68">
        <v>1</v>
      </c>
      <c r="F62" s="25"/>
      <c r="G62" s="69" t="str">
        <f>IF(F62="","",E62*F62)</f>
        <v/>
      </c>
      <c r="I62" s="124">
        <v>0</v>
      </c>
    </row>
    <row r="63" spans="2:9" ht="12.75" customHeight="1" thickBot="1" x14ac:dyDescent="0.25"/>
    <row r="64" spans="2:9" ht="16.5" thickBot="1" x14ac:dyDescent="0.25">
      <c r="D64" s="89" t="s">
        <v>119</v>
      </c>
      <c r="E64" s="90"/>
      <c r="F64" s="91"/>
      <c r="G64" s="92">
        <f>SUM(G8:G62)</f>
        <v>0</v>
      </c>
    </row>
  </sheetData>
  <sheetProtection algorithmName="SHA-512" hashValue="w/KEEmSQN+EMdDLvvcP7SBr2DcmSijm1bFs7/8Q+Q0/RqqSDjIkjL0pCHHESN/AEjsqxAWJVuIDQTW+UcBF1wg==" saltValue="oWD9e+rJGSghL496Ezjlxg==" spinCount="100000" sheet="1" objects="1" scenarios="1"/>
  <dataConsolidate/>
  <mergeCells count="5">
    <mergeCell ref="B57:D57"/>
    <mergeCell ref="B6:D6"/>
    <mergeCell ref="B4:G4"/>
    <mergeCell ref="B10:D10"/>
    <mergeCell ref="B53:D53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Header>&amp;L&amp;"Arial Narrow,Navadno"    &amp;G&amp;C&amp;"Arial Narrow,Poševno"&amp;10&amp;A</oddHeader>
    <oddFooter>&amp;C&amp;"Arial Narrow,Poševno"&amp;10Stran &amp;P /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47</vt:i4>
      </vt:variant>
    </vt:vector>
  </HeadingPairs>
  <TitlesOfParts>
    <vt:vector size="55" baseType="lpstr">
      <vt:lpstr>REKAPITULACIJA</vt:lpstr>
      <vt:lpstr>1. PREDDELA</vt:lpstr>
      <vt:lpstr>2. ZEMELJSKA DELA</vt:lpstr>
      <vt:lpstr>3. VOZIŠČNE KONSTRUKCIJE</vt:lpstr>
      <vt:lpstr>4. ODVODNJAVANJE</vt:lpstr>
      <vt:lpstr>5. GRADBENA IN OBRTNIŠKA DELA</vt:lpstr>
      <vt:lpstr>6. OPREMA CEST</vt:lpstr>
      <vt:lpstr>7. TUJE STORITVE</vt:lpstr>
      <vt:lpstr>_1.1_Geodetska_dela</vt:lpstr>
      <vt:lpstr>_1.2_Čiščenje_terena</vt:lpstr>
      <vt:lpstr>_1.3_Ostala_preddela</vt:lpstr>
      <vt:lpstr>'1. PREDDELA'!_1_preddela_1</vt:lpstr>
      <vt:lpstr>'2. ZEMELJSKA DELA'!_1_preddela_1</vt:lpstr>
      <vt:lpstr>'3. VOZIŠČNE KONSTRUKCIJE'!_1_preddela_1</vt:lpstr>
      <vt:lpstr>'4. ODVODNJAVANJE'!_1_preddela_1</vt:lpstr>
      <vt:lpstr>'5. GRADBENA IN OBRTNIŠKA DELA'!_1_preddela_1</vt:lpstr>
      <vt:lpstr>'6. OPREMA CEST'!_1_preddela_1</vt:lpstr>
      <vt:lpstr>'7. TUJE STORITVE'!_1_preddela_1</vt:lpstr>
      <vt:lpstr>_2.1_Izkopi</vt:lpstr>
      <vt:lpstr>_2.2_Planum_tal</vt:lpstr>
      <vt:lpstr>_2.3_ločilne_drenažne_filterske_plasti</vt:lpstr>
      <vt:lpstr>_2.4_Nasipi_zasipi_posteljica</vt:lpstr>
      <vt:lpstr>_2.5_Brežine_zelenice</vt:lpstr>
      <vt:lpstr>_2.9_prevozi_razprostiranje_materiala</vt:lpstr>
      <vt:lpstr>_3.1_Nosilne_plasti</vt:lpstr>
      <vt:lpstr>_3.2_Obrabne_plasti</vt:lpstr>
      <vt:lpstr>_3.4_Tlakovane_obrabne_plasti</vt:lpstr>
      <vt:lpstr>_3.5_Robni_elementi_vozišč</vt:lpstr>
      <vt:lpstr>_4.1_Površinsko_odvodnjavanje</vt:lpstr>
      <vt:lpstr>_4.3_Kanalizacija</vt:lpstr>
      <vt:lpstr>_4.4_Jaški</vt:lpstr>
      <vt:lpstr>_4.5_Prepusti</vt:lpstr>
      <vt:lpstr>_6.1_Pokončna_oprema_cest</vt:lpstr>
      <vt:lpstr>_6.2_Označbe_na_voziščihž</vt:lpstr>
      <vt:lpstr>_7.3_Telekomunikacijske_naprave</vt:lpstr>
      <vt:lpstr>_7.5_Javna_razsvetljava</vt:lpstr>
      <vt:lpstr>_7.6_vodovod</vt:lpstr>
      <vt:lpstr>_7.9_Preizkusi_nadzor_dokumentacija</vt:lpstr>
      <vt:lpstr>Čiščenje_terena_1.2</vt:lpstr>
      <vt:lpstr>Geodetska_dela_1.1</vt:lpstr>
      <vt:lpstr>Ostala_preddela_1.3</vt:lpstr>
      <vt:lpstr>'1. PREDDELA'!Print_Area</vt:lpstr>
      <vt:lpstr>'2. ZEMELJSKA DELA'!Print_Area</vt:lpstr>
      <vt:lpstr>'3. VOZIŠČNE KONSTRUKCIJE'!Print_Area</vt:lpstr>
      <vt:lpstr>'4. ODVODNJAVANJE'!Print_Area</vt:lpstr>
      <vt:lpstr>'5. GRADBENA IN OBRTNIŠKA DELA'!Print_Area</vt:lpstr>
      <vt:lpstr>'6. OPREMA CEST'!Print_Area</vt:lpstr>
      <vt:lpstr>REKAPITULACIJA!Print_Area</vt:lpstr>
      <vt:lpstr>'1. PREDDELA'!Print_Titles</vt:lpstr>
      <vt:lpstr>'2. ZEMELJSKA DELA'!Print_Titles</vt:lpstr>
      <vt:lpstr>'3. VOZIŠČNE KONSTRUKCIJE'!Print_Titles</vt:lpstr>
      <vt:lpstr>'4. ODVODNJAVANJE'!Print_Titles</vt:lpstr>
      <vt:lpstr>'5. GRADBENA IN OBRTNIŠKA DELA'!Print_Titles</vt:lpstr>
      <vt:lpstr>'6. OPREMA CEST'!Print_Titles</vt:lpstr>
      <vt:lpstr>'7. TUJE STORITVE'!Print_Titles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Simon Prebil</cp:lastModifiedBy>
  <cp:lastPrinted>2026-04-07T05:48:03Z</cp:lastPrinted>
  <dcterms:created xsi:type="dcterms:W3CDTF">2010-07-30T11:24:43Z</dcterms:created>
  <dcterms:modified xsi:type="dcterms:W3CDTF">2026-07-27T13:26:06Z</dcterms:modified>
</cp:coreProperties>
</file>